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TMShare\PTN IAC 2016-2017\Task 4 Workforce Development\TxDOT PTC Dollars and Sense\Follow-Up Responses (Bus Garage)\"/>
    </mc:Choice>
  </mc:AlternateContent>
  <bookViews>
    <workbookView xWindow="0" yWindow="0" windowWidth="28800" windowHeight="12975" tabRatio="735" activeTab="2"/>
  </bookViews>
  <sheets>
    <sheet name="Assign Cost to Functions" sheetId="5" r:id="rId1"/>
    <sheet name="Report Operating Data" sheetId="1" r:id="rId2"/>
    <sheet name="Allocation Results" sheetId="9" r:id="rId3"/>
    <sheet name="Report Performance Outcomes" sheetId="10" r:id="rId4"/>
    <sheet name="Report by Object and Function" sheetId="11" r:id="rId5"/>
    <sheet name="Report Line Item %" sheetId="13" r:id="rId6"/>
    <sheet name="New Sheet" sheetId="15" r:id="rId7"/>
    <sheet name="Monthly Billing Allocation" sheetId="14" r:id="rId8"/>
  </sheets>
  <externalReferences>
    <externalReference r:id="rId9"/>
    <externalReference r:id="rId10"/>
  </externalReferences>
  <definedNames>
    <definedName name="Lower_Cap_Funding_Change" localSheetId="0">#REF!</definedName>
    <definedName name="Lower_Cap_Funding_Change" localSheetId="5">#REF!</definedName>
    <definedName name="Lower_Cap_Funding_Change" localSheetId="1">#REF!</definedName>
    <definedName name="Lower_Cap_Funding_Change" localSheetId="3">#REF!</definedName>
    <definedName name="Lower_Cap_Funding_Change">#REF!</definedName>
    <definedName name="ParaYr1" localSheetId="0">#REF!</definedName>
    <definedName name="ParaYr1" localSheetId="5">#REF!</definedName>
    <definedName name="ParaYr1" localSheetId="1">#REF!</definedName>
    <definedName name="ParaYr1" localSheetId="3">#REF!</definedName>
    <definedName name="ParaYr1">#REF!</definedName>
    <definedName name="ParaYr2" localSheetId="0">#REF!</definedName>
    <definedName name="ParaYr2" localSheetId="5">#REF!</definedName>
    <definedName name="ParaYr2" localSheetId="1">#REF!</definedName>
    <definedName name="ParaYr2" localSheetId="3">#REF!</definedName>
    <definedName name="ParaYr2">#REF!</definedName>
    <definedName name="ParaYr3" localSheetId="0">#REF!</definedName>
    <definedName name="ParaYr3" localSheetId="5">#REF!</definedName>
    <definedName name="ParaYr3" localSheetId="1">#REF!</definedName>
    <definedName name="ParaYr3" localSheetId="3">#REF!</definedName>
    <definedName name="ParaYr3">#REF!</definedName>
    <definedName name="ParaYr4" localSheetId="0">#REF!</definedName>
    <definedName name="ParaYr4" localSheetId="5">#REF!</definedName>
    <definedName name="ParaYr4" localSheetId="1">#REF!</definedName>
    <definedName name="ParaYr4" localSheetId="3">#REF!</definedName>
    <definedName name="ParaYr4">#REF!</definedName>
    <definedName name="Pop" localSheetId="0">'[1]Drop Down Menus'!#REF!</definedName>
    <definedName name="Pop" localSheetId="5">'[1]Drop Down Menus'!#REF!</definedName>
    <definedName name="Pop" localSheetId="1">'[2]Drop Down Menus'!#REF!</definedName>
    <definedName name="Pop" localSheetId="3">'[2]Drop Down Menus'!#REF!</definedName>
    <definedName name="Pop">'[2]Drop Down Menus'!#REF!</definedName>
    <definedName name="Population" localSheetId="0">'[1]Drop Down Menus'!#REF!</definedName>
    <definedName name="Population" localSheetId="5">'[1]Drop Down Menus'!#REF!</definedName>
    <definedName name="Population" localSheetId="1">'[2]Drop Down Menus'!#REF!</definedName>
    <definedName name="Population" localSheetId="3">'[2]Drop Down Menus'!#REF!</definedName>
    <definedName name="Population">'[2]Drop Down Menus'!#REF!</definedName>
    <definedName name="Populations" localSheetId="0">'[1]Drop Down Menus'!#REF!</definedName>
    <definedName name="Populations" localSheetId="5">'[1]Drop Down Menus'!#REF!</definedName>
    <definedName name="Populations" localSheetId="1">'[2]Drop Down Menus'!#REF!</definedName>
    <definedName name="Populations" localSheetId="3">'[2]Drop Down Menus'!#REF!</definedName>
    <definedName name="Populations">'[2]Drop Down Menus'!#REF!</definedName>
    <definedName name="_xlnm.Print_Area" localSheetId="0">'Assign Cost to Functions'!$A$1:$J$56</definedName>
    <definedName name="_xlnm.Print_Area" localSheetId="5">'Report Line Item %'!$A$1:$A$56</definedName>
    <definedName name="_xlnm.Print_Area" localSheetId="1">'Report Operating Data'!$A$1:$I$52</definedName>
    <definedName name="_xlnm.Print_Titles" localSheetId="0">'Assign Cost to Functions'!$1:$1</definedName>
    <definedName name="_xlnm.Print_Titles" localSheetId="5">'Report Line Item %'!$1:$1</definedName>
    <definedName name="_xlnm.Print_Titles" localSheetId="1">'Report Operating Data'!$A:$A,'Report Operating Data'!$1:$1</definedName>
    <definedName name="Square" localSheetId="0">'[1]Drop Down Menus'!#REF!</definedName>
    <definedName name="Square" localSheetId="5">'[1]Drop Down Menus'!#REF!</definedName>
    <definedName name="Square" localSheetId="1">'[2]Drop Down Menus'!#REF!</definedName>
    <definedName name="Square" localSheetId="3">'[2]Drop Down Menus'!#REF!</definedName>
    <definedName name="Square">'[2]Drop Down Menus'!#REF!</definedName>
    <definedName name="Upper_Cap_Funding_Change" localSheetId="0">#REF!</definedName>
    <definedName name="Upper_Cap_Funding_Change" localSheetId="5">#REF!</definedName>
    <definedName name="Upper_Cap_Funding_Change" localSheetId="1">#REF!</definedName>
    <definedName name="Upper_Cap_Funding_Change" localSheetId="3">#REF!</definedName>
    <definedName name="Upper_Cap_Funding_Change">#REF!</definedName>
    <definedName name="Urb_Cap_on_Pop" localSheetId="0">#REF!</definedName>
    <definedName name="Urb_Cap_on_Pop" localSheetId="5">#REF!</definedName>
    <definedName name="Urb_Cap_on_Pop" localSheetId="1">#REF!</definedName>
    <definedName name="Urb_Cap_on_Pop" localSheetId="3">#REF!</definedName>
    <definedName name="Urb_Cap_on_Pop">#REF!</definedName>
    <definedName name="Urb_Funds_Portion_Need" localSheetId="0">#REF!</definedName>
    <definedName name="Urb_Funds_Portion_Need" localSheetId="5">#REF!</definedName>
    <definedName name="Urb_Funds_Portion_Need" localSheetId="1">#REF!</definedName>
    <definedName name="Urb_Funds_Portion_Need" localSheetId="3">#REF!</definedName>
    <definedName name="Urb_Funds_Portion_Need">#REF!</definedName>
    <definedName name="Urb_Funds_Portion_Perf" localSheetId="0">#REF!</definedName>
    <definedName name="Urb_Funds_Portion_Perf" localSheetId="5">#REF!</definedName>
    <definedName name="Urb_Funds_Portion_Perf" localSheetId="1">#REF!</definedName>
    <definedName name="Urb_Funds_Portion_Perf" localSheetId="3">#REF!</definedName>
    <definedName name="Urb_Funds_Portion_Perf">#REF!</definedName>
    <definedName name="Urb_Perf_Wt_Lcl_Fnd_per_OpExp" localSheetId="0">#REF!</definedName>
    <definedName name="Urb_Perf_Wt_Lcl_Fnd_per_OpExp" localSheetId="5">#REF!</definedName>
    <definedName name="Urb_Perf_Wt_Lcl_Fnd_per_OpExp" localSheetId="1">#REF!</definedName>
    <definedName name="Urb_Perf_Wt_Lcl_Fnd_per_OpExp" localSheetId="3">#REF!</definedName>
    <definedName name="Urb_Perf_Wt_Lcl_Fnd_per_OpExp">#REF!</definedName>
    <definedName name="Urb_Perf_Wt_Px_per_Cap_Pop" localSheetId="0">#REF!</definedName>
    <definedName name="Urb_Perf_Wt_Px_per_Cap_Pop" localSheetId="5">#REF!</definedName>
    <definedName name="Urb_Perf_Wt_Px_per_Cap_Pop" localSheetId="1">#REF!</definedName>
    <definedName name="Urb_Perf_Wt_Px_per_Cap_Pop" localSheetId="3">#REF!</definedName>
    <definedName name="Urb_Perf_Wt_Px_per_Cap_Pop">#REF!</definedName>
    <definedName name="Urb_Perf_Wt_Px_per_OpExp" localSheetId="0">#REF!</definedName>
    <definedName name="Urb_Perf_Wt_Px_per_OpExp" localSheetId="5">#REF!</definedName>
    <definedName name="Urb_Perf_Wt_Px_per_OpExp" localSheetId="1">#REF!</definedName>
    <definedName name="Urb_Perf_Wt_Px_per_OpExp" localSheetId="3">#REF!</definedName>
    <definedName name="Urb_Perf_Wt_Px_per_OpExp">#REF!</definedName>
    <definedName name="Urb_Perf_Wt_Px_per_Pop" localSheetId="0">#REF!</definedName>
    <definedName name="Urb_Perf_Wt_Px_per_Pop" localSheetId="5">#REF!</definedName>
    <definedName name="Urb_Perf_Wt_Px_per_Pop" localSheetId="1">#REF!</definedName>
    <definedName name="Urb_Perf_Wt_Px_per_Pop" localSheetId="3">#REF!</definedName>
    <definedName name="Urb_Perf_Wt_Px_per_Pop">#REF!</definedName>
    <definedName name="Urb_Perf_Wt_Px_per_RevMi" localSheetId="0">#REF!</definedName>
    <definedName name="Urb_Perf_Wt_Px_per_RevMi" localSheetId="5">#REF!</definedName>
    <definedName name="Urb_Perf_Wt_Px_per_RevMi" localSheetId="1">#REF!</definedName>
    <definedName name="Urb_Perf_Wt_Px_per_RevMi" localSheetId="3">#REF!</definedName>
    <definedName name="Urb_Perf_Wt_Px_per_RevMi">#REF!</definedName>
    <definedName name="Urb_Perf_Wt_RevMi_per_Cap_Pop" localSheetId="0">#REF!</definedName>
    <definedName name="Urb_Perf_Wt_RevMi_per_Cap_Pop" localSheetId="5">#REF!</definedName>
    <definedName name="Urb_Perf_Wt_RevMi_per_Cap_Pop" localSheetId="1">#REF!</definedName>
    <definedName name="Urb_Perf_Wt_RevMi_per_Cap_Pop" localSheetId="3">#REF!</definedName>
    <definedName name="Urb_Perf_Wt_RevMi_per_Cap_Pop">#REF!</definedName>
    <definedName name="Urb_Perf_Wt_RevMi_per_OpExp" localSheetId="0">#REF!</definedName>
    <definedName name="Urb_Perf_Wt_RevMi_per_OpExp" localSheetId="5">#REF!</definedName>
    <definedName name="Urb_Perf_Wt_RevMi_per_OpExp" localSheetId="1">#REF!</definedName>
    <definedName name="Urb_Perf_Wt_RevMi_per_OpExp" localSheetId="3">#REF!</definedName>
    <definedName name="Urb_Perf_Wt_RevMi_per_OpExp">#REF!</definedName>
    <definedName name="Urb_Perf_Wt_RevMi_per_Pop" localSheetId="0">#REF!</definedName>
    <definedName name="Urb_Perf_Wt_RevMi_per_Pop" localSheetId="5">#REF!</definedName>
    <definedName name="Urb_Perf_Wt_RevMi_per_Pop" localSheetId="1">#REF!</definedName>
    <definedName name="Urb_Perf_Wt_RevMi_per_Pop" localSheetId="3">#REF!</definedName>
    <definedName name="Urb_Perf_Wt_RevMi_per_Pop">#REF!</definedName>
    <definedName name="urban" localSheetId="0">#REF!</definedName>
    <definedName name="urban" localSheetId="5">#REF!</definedName>
    <definedName name="urban" localSheetId="1">#REF!</definedName>
    <definedName name="urban" localSheetId="3">#REF!</definedName>
    <definedName name="urban">#REF!</definedName>
    <definedName name="urbscenout" localSheetId="0">#REF!</definedName>
    <definedName name="urbscenout" localSheetId="5">#REF!</definedName>
    <definedName name="urbscenout" localSheetId="1">#REF!</definedName>
    <definedName name="urbscenout" localSheetId="3">#REF!</definedName>
    <definedName name="urbscenout">#REF!</definedName>
    <definedName name="urbYr4TrCap" localSheetId="0">#REF!</definedName>
    <definedName name="urbYr4TrCap" localSheetId="5">#REF!</definedName>
    <definedName name="urbYr4TrCap" localSheetId="1">#REF!</definedName>
    <definedName name="urbYr4TrCap" localSheetId="3">#REF!</definedName>
    <definedName name="urbYr4TrCap">#REF!</definedName>
  </definedNames>
  <calcPr calcId="162913"/>
</workbook>
</file>

<file path=xl/calcChain.xml><?xml version="1.0" encoding="utf-8"?>
<calcChain xmlns="http://schemas.openxmlformats.org/spreadsheetml/2006/main">
  <c r="D38" i="1" l="1"/>
  <c r="H43" i="1"/>
  <c r="G43" i="1"/>
  <c r="D45" i="1"/>
  <c r="D44" i="1"/>
  <c r="D43" i="1"/>
  <c r="Q56" i="15" l="1"/>
  <c r="P56" i="15"/>
  <c r="O56" i="15"/>
  <c r="M56" i="15"/>
  <c r="L56" i="15"/>
  <c r="Q55" i="15"/>
  <c r="P55" i="15"/>
  <c r="O55" i="15"/>
  <c r="M55" i="15"/>
  <c r="L55" i="15"/>
  <c r="Q54" i="15"/>
  <c r="P54" i="15"/>
  <c r="O54" i="15"/>
  <c r="N54" i="15"/>
  <c r="L54" i="15"/>
  <c r="Q53" i="15"/>
  <c r="P53" i="15"/>
  <c r="O53" i="15"/>
  <c r="N53" i="15"/>
  <c r="M53" i="15"/>
  <c r="Q52" i="15"/>
  <c r="P52" i="15"/>
  <c r="O52" i="15"/>
  <c r="N52" i="15"/>
  <c r="M52" i="15"/>
  <c r="Q51" i="15"/>
  <c r="P51" i="15"/>
  <c r="O51" i="15"/>
  <c r="M51" i="15"/>
  <c r="L51" i="15"/>
  <c r="Q50" i="15"/>
  <c r="O50" i="15"/>
  <c r="O48" i="15" s="1"/>
  <c r="N50" i="15"/>
  <c r="M50" i="15"/>
  <c r="L50" i="15"/>
  <c r="Q49" i="15"/>
  <c r="P49" i="15"/>
  <c r="O49" i="15"/>
  <c r="N49" i="15"/>
  <c r="M49" i="15"/>
  <c r="Q47" i="15"/>
  <c r="P47" i="15"/>
  <c r="O47" i="15"/>
  <c r="M47" i="15"/>
  <c r="L47" i="15"/>
  <c r="Q46" i="15"/>
  <c r="P46" i="15"/>
  <c r="O46" i="15"/>
  <c r="M46" i="15"/>
  <c r="L46" i="15"/>
  <c r="Q45" i="15"/>
  <c r="P45" i="15"/>
  <c r="O45" i="15"/>
  <c r="N45" i="15"/>
  <c r="M45" i="15"/>
  <c r="Q44" i="15"/>
  <c r="P44" i="15"/>
  <c r="O44" i="15"/>
  <c r="M44" i="15"/>
  <c r="L44" i="15"/>
  <c r="Q43" i="15"/>
  <c r="P43" i="15"/>
  <c r="O43" i="15"/>
  <c r="N43" i="15"/>
  <c r="M43" i="15"/>
  <c r="Q42" i="15"/>
  <c r="O42" i="15"/>
  <c r="N42" i="15"/>
  <c r="M42" i="15"/>
  <c r="L42" i="15"/>
  <c r="Q41" i="15"/>
  <c r="P41" i="15"/>
  <c r="O41" i="15"/>
  <c r="M41" i="15"/>
  <c r="L41" i="15"/>
  <c r="Q40" i="15"/>
  <c r="P40" i="15"/>
  <c r="O40" i="15"/>
  <c r="N40" i="15"/>
  <c r="M40" i="15"/>
  <c r="Q39" i="15"/>
  <c r="Q38" i="15" s="1"/>
  <c r="P39" i="15"/>
  <c r="O39" i="15"/>
  <c r="N39" i="15"/>
  <c r="M39" i="15"/>
  <c r="M38" i="15" s="1"/>
  <c r="Q37" i="15"/>
  <c r="O37" i="15"/>
  <c r="N37" i="15"/>
  <c r="M37" i="15"/>
  <c r="L37" i="15"/>
  <c r="Q36" i="15"/>
  <c r="P36" i="15"/>
  <c r="O36" i="15"/>
  <c r="N36" i="15"/>
  <c r="M36" i="15"/>
  <c r="Q35" i="15"/>
  <c r="O35" i="15"/>
  <c r="N35" i="15"/>
  <c r="M35" i="15"/>
  <c r="L35" i="15"/>
  <c r="Q34" i="15"/>
  <c r="P34" i="15"/>
  <c r="O34" i="15"/>
  <c r="N34" i="15"/>
  <c r="M34" i="15"/>
  <c r="O33" i="15"/>
  <c r="Q32" i="15"/>
  <c r="O32" i="15"/>
  <c r="N32" i="15"/>
  <c r="M32" i="15"/>
  <c r="L32" i="15"/>
  <c r="Q31" i="15"/>
  <c r="P31" i="15"/>
  <c r="O31" i="15"/>
  <c r="N31" i="15"/>
  <c r="M31" i="15"/>
  <c r="Q28" i="15"/>
  <c r="P28" i="15"/>
  <c r="O28" i="15"/>
  <c r="N28" i="15"/>
  <c r="M28" i="15"/>
  <c r="Q27" i="15"/>
  <c r="P27" i="15"/>
  <c r="O27" i="15"/>
  <c r="N27" i="15"/>
  <c r="M27" i="15"/>
  <c r="Q26" i="15"/>
  <c r="P26" i="15"/>
  <c r="N26" i="15"/>
  <c r="M26" i="15"/>
  <c r="L26" i="15"/>
  <c r="Q25" i="15"/>
  <c r="P25" i="15"/>
  <c r="N25" i="15"/>
  <c r="M25" i="15"/>
  <c r="L25" i="15"/>
  <c r="L24" i="15" s="1"/>
  <c r="Q23" i="15"/>
  <c r="O23" i="15"/>
  <c r="N23" i="15"/>
  <c r="M23" i="15"/>
  <c r="L23" i="15"/>
  <c r="Q22" i="15"/>
  <c r="Q21" i="15" s="1"/>
  <c r="P22" i="15"/>
  <c r="O22" i="15"/>
  <c r="N22" i="15"/>
  <c r="M22" i="15"/>
  <c r="M21" i="15" s="1"/>
  <c r="Q20" i="15"/>
  <c r="P20" i="15"/>
  <c r="O20" i="15"/>
  <c r="M20" i="15"/>
  <c r="L20" i="15"/>
  <c r="Q19" i="15"/>
  <c r="Q18" i="15" s="1"/>
  <c r="P19" i="15"/>
  <c r="O19" i="15"/>
  <c r="N19" i="15"/>
  <c r="M19" i="15"/>
  <c r="M18" i="15" s="1"/>
  <c r="P17" i="15"/>
  <c r="O17" i="15"/>
  <c r="N17" i="15"/>
  <c r="M17" i="15"/>
  <c r="L17" i="15"/>
  <c r="Q16" i="15"/>
  <c r="O16" i="15"/>
  <c r="N16" i="15"/>
  <c r="M16" i="15"/>
  <c r="L16" i="15"/>
  <c r="Q15" i="15"/>
  <c r="O15" i="15"/>
  <c r="N15" i="15"/>
  <c r="M15" i="15"/>
  <c r="L15" i="15"/>
  <c r="Q14" i="15"/>
  <c r="P14" i="15"/>
  <c r="O14" i="15"/>
  <c r="M14" i="15"/>
  <c r="L14" i="15"/>
  <c r="Q13" i="15"/>
  <c r="P13" i="15"/>
  <c r="O13" i="15"/>
  <c r="O11" i="15" s="1"/>
  <c r="N13" i="15"/>
  <c r="M13" i="15"/>
  <c r="Q12" i="15"/>
  <c r="P12" i="15"/>
  <c r="O12" i="15"/>
  <c r="N12" i="15"/>
  <c r="M12" i="15"/>
  <c r="Q10" i="15"/>
  <c r="O10" i="15"/>
  <c r="N10" i="15"/>
  <c r="M10" i="15"/>
  <c r="L10" i="15"/>
  <c r="Q9" i="15"/>
  <c r="P9" i="15"/>
  <c r="O9" i="15"/>
  <c r="M9" i="15"/>
  <c r="L9" i="15"/>
  <c r="Q8" i="15"/>
  <c r="P8" i="15"/>
  <c r="O8" i="15"/>
  <c r="N8" i="15"/>
  <c r="M8" i="15"/>
  <c r="Q7" i="15"/>
  <c r="P7" i="15"/>
  <c r="O7" i="15"/>
  <c r="N7" i="15"/>
  <c r="M7" i="15"/>
  <c r="B11" i="14"/>
  <c r="N7" i="14"/>
  <c r="O7" i="14"/>
  <c r="P7" i="14"/>
  <c r="T7" i="14"/>
  <c r="N8" i="14"/>
  <c r="O8" i="14"/>
  <c r="P8" i="14"/>
  <c r="T8" i="14"/>
  <c r="T6" i="14" s="1"/>
  <c r="N9" i="14"/>
  <c r="O9" i="14"/>
  <c r="P9" i="14"/>
  <c r="S9" i="14"/>
  <c r="T9" i="14"/>
  <c r="N10" i="14"/>
  <c r="P10" i="14"/>
  <c r="S10" i="14"/>
  <c r="T10" i="14"/>
  <c r="N12" i="14"/>
  <c r="O12" i="14"/>
  <c r="P12" i="14"/>
  <c r="T12" i="14"/>
  <c r="N13" i="14"/>
  <c r="O13" i="14"/>
  <c r="P13" i="14"/>
  <c r="T13" i="14"/>
  <c r="N14" i="14"/>
  <c r="O14" i="14"/>
  <c r="P14" i="14"/>
  <c r="S14" i="14"/>
  <c r="T14" i="14"/>
  <c r="N15" i="14"/>
  <c r="P15" i="14"/>
  <c r="S15" i="14"/>
  <c r="T15" i="14"/>
  <c r="N16" i="14"/>
  <c r="P16" i="14"/>
  <c r="S16" i="14"/>
  <c r="T16" i="14"/>
  <c r="N17" i="14"/>
  <c r="O17" i="14"/>
  <c r="S17" i="14"/>
  <c r="T17" i="14"/>
  <c r="N19" i="14"/>
  <c r="O19" i="14"/>
  <c r="P19" i="14"/>
  <c r="T19" i="14"/>
  <c r="N20" i="14"/>
  <c r="O20" i="14"/>
  <c r="P20" i="14"/>
  <c r="S20" i="14"/>
  <c r="T20" i="14"/>
  <c r="N22" i="14"/>
  <c r="O22" i="14"/>
  <c r="P22" i="14"/>
  <c r="T22" i="14"/>
  <c r="N23" i="14"/>
  <c r="P23" i="14"/>
  <c r="S23" i="14"/>
  <c r="T23" i="14"/>
  <c r="O25" i="14"/>
  <c r="P25" i="14"/>
  <c r="S25" i="14"/>
  <c r="T25" i="14"/>
  <c r="O26" i="14"/>
  <c r="O24" i="14" s="1"/>
  <c r="P26" i="14"/>
  <c r="S26" i="14"/>
  <c r="T26" i="14"/>
  <c r="T24" i="14" s="1"/>
  <c r="N27" i="14"/>
  <c r="O27" i="14"/>
  <c r="P27" i="14"/>
  <c r="T27" i="14"/>
  <c r="N28" i="14"/>
  <c r="O28" i="14"/>
  <c r="P28" i="14"/>
  <c r="T28" i="14"/>
  <c r="N31" i="14"/>
  <c r="O31" i="14"/>
  <c r="P31" i="14"/>
  <c r="T31" i="14"/>
  <c r="N32" i="14"/>
  <c r="P32" i="14"/>
  <c r="S32" i="14"/>
  <c r="T32" i="14"/>
  <c r="N34" i="14"/>
  <c r="O34" i="14"/>
  <c r="P34" i="14"/>
  <c r="T34" i="14"/>
  <c r="N35" i="14"/>
  <c r="P35" i="14"/>
  <c r="S35" i="14"/>
  <c r="T35" i="14"/>
  <c r="T33" i="14" s="1"/>
  <c r="N36" i="14"/>
  <c r="O36" i="14"/>
  <c r="P36" i="14"/>
  <c r="T36" i="14"/>
  <c r="N37" i="14"/>
  <c r="P37" i="14"/>
  <c r="S37" i="14"/>
  <c r="T37" i="14"/>
  <c r="N39" i="14"/>
  <c r="O39" i="14"/>
  <c r="P39" i="14"/>
  <c r="T39" i="14"/>
  <c r="N40" i="14"/>
  <c r="O40" i="14"/>
  <c r="P40" i="14"/>
  <c r="T40" i="14"/>
  <c r="N41" i="14"/>
  <c r="O41" i="14"/>
  <c r="P41" i="14"/>
  <c r="S41" i="14"/>
  <c r="T41" i="14"/>
  <c r="N42" i="14"/>
  <c r="P42" i="14"/>
  <c r="S42" i="14"/>
  <c r="T42" i="14"/>
  <c r="N43" i="14"/>
  <c r="O43" i="14"/>
  <c r="P43" i="14"/>
  <c r="T43" i="14"/>
  <c r="N44" i="14"/>
  <c r="O44" i="14"/>
  <c r="P44" i="14"/>
  <c r="S44" i="14"/>
  <c r="T44" i="14"/>
  <c r="N45" i="14"/>
  <c r="O45" i="14"/>
  <c r="P45" i="14"/>
  <c r="T45" i="14"/>
  <c r="N46" i="14"/>
  <c r="O46" i="14"/>
  <c r="P46" i="14"/>
  <c r="S46" i="14"/>
  <c r="T46" i="14"/>
  <c r="N47" i="14"/>
  <c r="O47" i="14"/>
  <c r="P47" i="14"/>
  <c r="S47" i="14"/>
  <c r="T47" i="14"/>
  <c r="N49" i="14"/>
  <c r="N48" i="14" s="1"/>
  <c r="O49" i="14"/>
  <c r="P49" i="14"/>
  <c r="T49" i="14"/>
  <c r="T48" i="14" s="1"/>
  <c r="N50" i="14"/>
  <c r="P50" i="14"/>
  <c r="S50" i="14"/>
  <c r="T50" i="14"/>
  <c r="N51" i="14"/>
  <c r="O51" i="14"/>
  <c r="P51" i="14"/>
  <c r="S51" i="14"/>
  <c r="T51" i="14"/>
  <c r="N52" i="14"/>
  <c r="O52" i="14"/>
  <c r="P52" i="14"/>
  <c r="T52" i="14"/>
  <c r="N53" i="14"/>
  <c r="O53" i="14"/>
  <c r="P53" i="14"/>
  <c r="T53" i="14"/>
  <c r="N54" i="14"/>
  <c r="O54" i="14"/>
  <c r="P54" i="14"/>
  <c r="S54" i="14"/>
  <c r="N55" i="14"/>
  <c r="O55" i="14"/>
  <c r="P55" i="14"/>
  <c r="S55" i="14"/>
  <c r="T55" i="14"/>
  <c r="N56" i="14"/>
  <c r="O56" i="14"/>
  <c r="P56" i="14"/>
  <c r="S56" i="14"/>
  <c r="T56" i="14"/>
  <c r="B48" i="15"/>
  <c r="B38" i="15"/>
  <c r="B33" i="15"/>
  <c r="B30" i="15"/>
  <c r="B24" i="15"/>
  <c r="B21" i="15"/>
  <c r="B18" i="15"/>
  <c r="B11" i="15"/>
  <c r="B6" i="15"/>
  <c r="P48" i="14" l="1"/>
  <c r="T38" i="14"/>
  <c r="N38" i="14"/>
  <c r="P33" i="14"/>
  <c r="T11" i="14"/>
  <c r="N11" i="14"/>
  <c r="P6" i="14"/>
  <c r="P38" i="14"/>
  <c r="T30" i="14"/>
  <c r="N30" i="14"/>
  <c r="P24" i="14"/>
  <c r="T21" i="14"/>
  <c r="N21" i="14"/>
  <c r="O18" i="14"/>
  <c r="P11" i="14"/>
  <c r="P30" i="14"/>
  <c r="S24" i="14"/>
  <c r="P21" i="14"/>
  <c r="T18" i="14"/>
  <c r="P18" i="14"/>
  <c r="M11" i="15"/>
  <c r="Q11" i="15"/>
  <c r="P24" i="15"/>
  <c r="M30" i="15"/>
  <c r="Q30" i="15"/>
  <c r="O30" i="15"/>
  <c r="O38" i="15"/>
  <c r="M24" i="15"/>
  <c r="Q24" i="15"/>
  <c r="O21" i="15"/>
  <c r="M6" i="15"/>
  <c r="Q6" i="15"/>
  <c r="P18" i="15"/>
  <c r="M48" i="15"/>
  <c r="Q48" i="15"/>
  <c r="O6" i="15"/>
  <c r="O18" i="15"/>
  <c r="M33" i="15"/>
  <c r="Q33" i="15"/>
  <c r="N21" i="15"/>
  <c r="N30" i="15"/>
  <c r="N24" i="15"/>
  <c r="N33" i="15"/>
  <c r="N33" i="14"/>
  <c r="N18" i="14"/>
  <c r="N6" i="14"/>
  <c r="B4" i="15"/>
  <c r="AE56" i="13"/>
  <c r="AD56" i="13"/>
  <c r="AC56" i="13"/>
  <c r="AA56" i="13"/>
  <c r="Z56" i="13"/>
  <c r="AE55" i="13"/>
  <c r="AD55" i="13"/>
  <c r="AC55" i="13"/>
  <c r="AA55" i="13"/>
  <c r="Z55" i="13"/>
  <c r="AE54" i="13"/>
  <c r="AD54" i="13"/>
  <c r="AC54" i="13"/>
  <c r="AB54" i="13"/>
  <c r="Z54" i="13"/>
  <c r="AE53" i="13"/>
  <c r="AD53" i="13"/>
  <c r="AC53" i="13"/>
  <c r="AB53" i="13"/>
  <c r="AA53" i="13"/>
  <c r="AE52" i="13"/>
  <c r="AD52" i="13"/>
  <c r="AC52" i="13"/>
  <c r="AB52" i="13"/>
  <c r="AA52" i="13"/>
  <c r="AE51" i="13"/>
  <c r="AD51" i="13"/>
  <c r="AC51" i="13"/>
  <c r="AA51" i="13"/>
  <c r="Z51" i="13"/>
  <c r="AE50" i="13"/>
  <c r="AC50" i="13"/>
  <c r="AB50" i="13"/>
  <c r="AA50" i="13"/>
  <c r="Z50" i="13"/>
  <c r="AE49" i="13"/>
  <c r="AD49" i="13"/>
  <c r="AC49" i="13"/>
  <c r="AB49" i="13"/>
  <c r="AA49" i="13"/>
  <c r="AE48" i="13"/>
  <c r="AC48" i="13"/>
  <c r="AA48" i="13"/>
  <c r="AE47" i="13"/>
  <c r="AD47" i="13"/>
  <c r="AC47" i="13"/>
  <c r="AA47" i="13"/>
  <c r="Z47" i="13"/>
  <c r="AE46" i="13"/>
  <c r="AD46" i="13"/>
  <c r="AC46" i="13"/>
  <c r="AA46" i="13"/>
  <c r="Z46" i="13"/>
  <c r="AE45" i="13"/>
  <c r="AD45" i="13"/>
  <c r="AC45" i="13"/>
  <c r="AB45" i="13"/>
  <c r="AA45" i="13"/>
  <c r="AE44" i="13"/>
  <c r="AD44" i="13"/>
  <c r="AC44" i="13"/>
  <c r="AA44" i="13"/>
  <c r="Z44" i="13"/>
  <c r="AE43" i="13"/>
  <c r="AD43" i="13"/>
  <c r="AC43" i="13"/>
  <c r="AB43" i="13"/>
  <c r="AA43" i="13"/>
  <c r="AE42" i="13"/>
  <c r="AC42" i="13"/>
  <c r="AB42" i="13"/>
  <c r="AA42" i="13"/>
  <c r="Z42" i="13"/>
  <c r="AE41" i="13"/>
  <c r="AD41" i="13"/>
  <c r="AC41" i="13"/>
  <c r="AA41" i="13"/>
  <c r="Z41" i="13"/>
  <c r="AE40" i="13"/>
  <c r="AD40" i="13"/>
  <c r="AC40" i="13"/>
  <c r="AB40" i="13"/>
  <c r="AA40" i="13"/>
  <c r="AE39" i="13"/>
  <c r="AD39" i="13"/>
  <c r="AC39" i="13"/>
  <c r="AB39" i="13"/>
  <c r="AA39" i="13"/>
  <c r="AE38" i="13"/>
  <c r="AC38" i="13"/>
  <c r="AA38" i="13"/>
  <c r="AE37" i="13"/>
  <c r="AC37" i="13"/>
  <c r="AB37" i="13"/>
  <c r="AA37" i="13"/>
  <c r="Z37" i="13"/>
  <c r="AE36" i="13"/>
  <c r="AD36" i="13"/>
  <c r="AC36" i="13"/>
  <c r="AB36" i="13"/>
  <c r="AA36" i="13"/>
  <c r="AE35" i="13"/>
  <c r="AC35" i="13"/>
  <c r="AB35" i="13"/>
  <c r="AA35" i="13"/>
  <c r="Z35" i="13"/>
  <c r="AE34" i="13"/>
  <c r="AD34" i="13"/>
  <c r="AC34" i="13"/>
  <c r="AB34" i="13"/>
  <c r="AA34" i="13"/>
  <c r="AE33" i="13"/>
  <c r="AC33" i="13"/>
  <c r="AB33" i="13"/>
  <c r="AA33" i="13"/>
  <c r="AE32" i="13"/>
  <c r="AC32" i="13"/>
  <c r="AB32" i="13"/>
  <c r="AA32" i="13"/>
  <c r="Z32" i="13"/>
  <c r="AE31" i="13"/>
  <c r="AD31" i="13"/>
  <c r="AC31" i="13"/>
  <c r="AB31" i="13"/>
  <c r="AA31" i="13"/>
  <c r="AE30" i="13"/>
  <c r="AD30" i="13"/>
  <c r="AC30" i="13"/>
  <c r="AB30" i="13"/>
  <c r="AA30" i="13"/>
  <c r="AE29" i="13"/>
  <c r="AD29" i="13"/>
  <c r="AC29" i="13"/>
  <c r="AB29" i="13"/>
  <c r="AA29" i="13"/>
  <c r="AE28" i="13"/>
  <c r="AD28" i="13"/>
  <c r="AC28" i="13"/>
  <c r="AB28" i="13"/>
  <c r="AA28" i="13"/>
  <c r="AE27" i="13"/>
  <c r="AD27" i="13"/>
  <c r="AC27" i="13"/>
  <c r="AB27" i="13"/>
  <c r="AA27" i="13"/>
  <c r="AE26" i="13"/>
  <c r="AD26" i="13"/>
  <c r="AB26" i="13"/>
  <c r="AA26" i="13"/>
  <c r="Z26" i="13"/>
  <c r="AE25" i="13"/>
  <c r="AD25" i="13"/>
  <c r="AB25" i="13"/>
  <c r="AA25" i="13"/>
  <c r="Z25" i="13"/>
  <c r="AE24" i="13"/>
  <c r="AD24" i="13"/>
  <c r="AB24" i="13"/>
  <c r="AA24" i="13"/>
  <c r="Z24" i="13"/>
  <c r="AE23" i="13"/>
  <c r="AC23" i="13"/>
  <c r="AB23" i="13"/>
  <c r="AA23" i="13"/>
  <c r="Z23" i="13"/>
  <c r="AE22" i="13"/>
  <c r="AD22" i="13"/>
  <c r="AC22" i="13"/>
  <c r="AB22" i="13"/>
  <c r="AA22" i="13"/>
  <c r="AE21" i="13"/>
  <c r="AC21" i="13"/>
  <c r="AB21" i="13"/>
  <c r="AA21" i="13"/>
  <c r="AE20" i="13"/>
  <c r="AD20" i="13"/>
  <c r="AC20" i="13"/>
  <c r="AA20" i="13"/>
  <c r="Z20" i="13"/>
  <c r="AE19" i="13"/>
  <c r="AD19" i="13"/>
  <c r="AC19" i="13"/>
  <c r="AB19" i="13"/>
  <c r="AA19" i="13"/>
  <c r="AE18" i="13"/>
  <c r="AD18" i="13"/>
  <c r="AC18" i="13"/>
  <c r="AA18" i="13"/>
  <c r="AD17" i="13"/>
  <c r="AC17" i="13"/>
  <c r="AB17" i="13"/>
  <c r="AA17" i="13"/>
  <c r="Z17" i="13"/>
  <c r="AE16" i="13"/>
  <c r="AC16" i="13"/>
  <c r="AB16" i="13"/>
  <c r="AA16" i="13"/>
  <c r="Z16" i="13"/>
  <c r="AE15" i="13"/>
  <c r="AC15" i="13"/>
  <c r="AB15" i="13"/>
  <c r="AA15" i="13"/>
  <c r="Z15" i="13"/>
  <c r="AE14" i="13"/>
  <c r="AD14" i="13"/>
  <c r="AC14" i="13"/>
  <c r="AA14" i="13"/>
  <c r="Z14" i="13"/>
  <c r="AE13" i="13"/>
  <c r="AD13" i="13"/>
  <c r="AC13" i="13"/>
  <c r="AB13" i="13"/>
  <c r="AA13" i="13"/>
  <c r="AE12" i="13"/>
  <c r="AD12" i="13"/>
  <c r="AC12" i="13"/>
  <c r="AB12" i="13"/>
  <c r="AA12" i="13"/>
  <c r="AE11" i="13"/>
  <c r="AC11" i="13"/>
  <c r="AA11" i="13"/>
  <c r="AE10" i="13"/>
  <c r="AC10" i="13"/>
  <c r="AB10" i="13"/>
  <c r="AA10" i="13"/>
  <c r="Z10" i="13"/>
  <c r="AE9" i="13"/>
  <c r="AD9" i="13"/>
  <c r="AC9" i="13"/>
  <c r="AA9" i="13"/>
  <c r="Z9" i="13"/>
  <c r="AE8" i="13"/>
  <c r="AD8" i="13"/>
  <c r="AC8" i="13"/>
  <c r="AB8" i="13"/>
  <c r="AA8" i="13"/>
  <c r="AE7" i="13"/>
  <c r="AD7" i="13"/>
  <c r="AC7" i="13"/>
  <c r="AB7" i="13"/>
  <c r="AA7" i="13"/>
  <c r="AE6" i="13"/>
  <c r="AC6" i="13"/>
  <c r="AA6" i="13"/>
  <c r="B6" i="14" l="1"/>
  <c r="B18" i="14"/>
  <c r="B21" i="14"/>
  <c r="B24" i="14"/>
  <c r="B30" i="14"/>
  <c r="B33" i="14"/>
  <c r="B38" i="14"/>
  <c r="B48" i="14"/>
  <c r="X56" i="14"/>
  <c r="W56" i="14"/>
  <c r="V56" i="14"/>
  <c r="L56" i="14"/>
  <c r="K56" i="14"/>
  <c r="H56" i="14"/>
  <c r="G56" i="14"/>
  <c r="F56" i="14"/>
  <c r="D56" i="14"/>
  <c r="C56" i="14"/>
  <c r="X55" i="14"/>
  <c r="W55" i="14"/>
  <c r="V55" i="14"/>
  <c r="L55" i="14"/>
  <c r="K55" i="14"/>
  <c r="H55" i="14"/>
  <c r="G55" i="14"/>
  <c r="F55" i="14"/>
  <c r="D55" i="14"/>
  <c r="C55" i="14"/>
  <c r="X54" i="14"/>
  <c r="W54" i="14"/>
  <c r="V54" i="14"/>
  <c r="U54" i="14"/>
  <c r="M54" i="14"/>
  <c r="K54" i="14"/>
  <c r="H54" i="14"/>
  <c r="G54" i="14"/>
  <c r="F54" i="14"/>
  <c r="E54" i="14"/>
  <c r="C54" i="14"/>
  <c r="X53" i="14"/>
  <c r="W53" i="14"/>
  <c r="V53" i="14"/>
  <c r="U53" i="14"/>
  <c r="M53" i="14"/>
  <c r="L53" i="14"/>
  <c r="H53" i="14"/>
  <c r="G53" i="14"/>
  <c r="F53" i="14"/>
  <c r="E53" i="14"/>
  <c r="D53" i="14"/>
  <c r="X52" i="14"/>
  <c r="W52" i="14"/>
  <c r="V52" i="14"/>
  <c r="U52" i="14"/>
  <c r="M52" i="14"/>
  <c r="L52" i="14"/>
  <c r="H52" i="14"/>
  <c r="G52" i="14"/>
  <c r="F52" i="14"/>
  <c r="E52" i="14"/>
  <c r="D52" i="14"/>
  <c r="X51" i="14"/>
  <c r="W51" i="14"/>
  <c r="V51" i="14"/>
  <c r="L51" i="14"/>
  <c r="K51" i="14"/>
  <c r="H51" i="14"/>
  <c r="G51" i="14"/>
  <c r="F51" i="14"/>
  <c r="D51" i="14"/>
  <c r="C51" i="14"/>
  <c r="X50" i="14"/>
  <c r="V50" i="14"/>
  <c r="U50" i="14"/>
  <c r="M50" i="14"/>
  <c r="L50" i="14"/>
  <c r="K50" i="14"/>
  <c r="H50" i="14"/>
  <c r="F50" i="14"/>
  <c r="E50" i="14"/>
  <c r="D50" i="14"/>
  <c r="C50" i="14"/>
  <c r="X49" i="14"/>
  <c r="W49" i="14"/>
  <c r="V49" i="14"/>
  <c r="U49" i="14"/>
  <c r="M49" i="14"/>
  <c r="L49" i="14"/>
  <c r="H49" i="14"/>
  <c r="G49" i="14"/>
  <c r="F49" i="14"/>
  <c r="E49" i="14"/>
  <c r="D49" i="14"/>
  <c r="X47" i="14"/>
  <c r="W47" i="14"/>
  <c r="V47" i="14"/>
  <c r="L47" i="14"/>
  <c r="K47" i="14"/>
  <c r="H47" i="14"/>
  <c r="G47" i="14"/>
  <c r="F47" i="14"/>
  <c r="D47" i="14"/>
  <c r="C47" i="14"/>
  <c r="X46" i="14"/>
  <c r="W46" i="14"/>
  <c r="V46" i="14"/>
  <c r="L46" i="14"/>
  <c r="K46" i="14"/>
  <c r="H46" i="14"/>
  <c r="G46" i="14"/>
  <c r="F46" i="14"/>
  <c r="D46" i="14"/>
  <c r="C46" i="14"/>
  <c r="X45" i="14"/>
  <c r="W45" i="14"/>
  <c r="V45" i="14"/>
  <c r="U45" i="14"/>
  <c r="M45" i="14"/>
  <c r="L45" i="14"/>
  <c r="H45" i="14"/>
  <c r="G45" i="14"/>
  <c r="F45" i="14"/>
  <c r="E45" i="14"/>
  <c r="D45" i="14"/>
  <c r="X44" i="14"/>
  <c r="W44" i="14"/>
  <c r="V44" i="14"/>
  <c r="L44" i="14"/>
  <c r="K44" i="14"/>
  <c r="H44" i="14"/>
  <c r="G44" i="14"/>
  <c r="F44" i="14"/>
  <c r="D44" i="14"/>
  <c r="C44" i="14"/>
  <c r="X43" i="14"/>
  <c r="W43" i="14"/>
  <c r="V43" i="14"/>
  <c r="U43" i="14"/>
  <c r="M43" i="14"/>
  <c r="L43" i="14"/>
  <c r="H43" i="14"/>
  <c r="G43" i="14"/>
  <c r="F43" i="14"/>
  <c r="E43" i="14"/>
  <c r="D43" i="14"/>
  <c r="X42" i="14"/>
  <c r="V42" i="14"/>
  <c r="U42" i="14"/>
  <c r="M42" i="14"/>
  <c r="L42" i="14"/>
  <c r="K42" i="14"/>
  <c r="H42" i="14"/>
  <c r="F42" i="14"/>
  <c r="E42" i="14"/>
  <c r="D42" i="14"/>
  <c r="C42" i="14"/>
  <c r="X41" i="14"/>
  <c r="W41" i="14"/>
  <c r="V41" i="14"/>
  <c r="L41" i="14"/>
  <c r="K41" i="14"/>
  <c r="H41" i="14"/>
  <c r="G41" i="14"/>
  <c r="F41" i="14"/>
  <c r="D41" i="14"/>
  <c r="C41" i="14"/>
  <c r="X40" i="14"/>
  <c r="W40" i="14"/>
  <c r="V40" i="14"/>
  <c r="U40" i="14"/>
  <c r="M40" i="14"/>
  <c r="L40" i="14"/>
  <c r="H40" i="14"/>
  <c r="G40" i="14"/>
  <c r="F40" i="14"/>
  <c r="E40" i="14"/>
  <c r="D40" i="14"/>
  <c r="X39" i="14"/>
  <c r="W39" i="14"/>
  <c r="V39" i="14"/>
  <c r="U39" i="14"/>
  <c r="M39" i="14"/>
  <c r="L39" i="14"/>
  <c r="H39" i="14"/>
  <c r="G39" i="14"/>
  <c r="F39" i="14"/>
  <c r="E39" i="14"/>
  <c r="D39" i="14"/>
  <c r="X37" i="14"/>
  <c r="V37" i="14"/>
  <c r="U37" i="14"/>
  <c r="M37" i="14"/>
  <c r="L37" i="14"/>
  <c r="K37" i="14"/>
  <c r="H37" i="14"/>
  <c r="F37" i="14"/>
  <c r="E37" i="14"/>
  <c r="D37" i="14"/>
  <c r="C37" i="14"/>
  <c r="X36" i="14"/>
  <c r="W36" i="14"/>
  <c r="V36" i="14"/>
  <c r="U36" i="14"/>
  <c r="M36" i="14"/>
  <c r="L36" i="14"/>
  <c r="H36" i="14"/>
  <c r="G36" i="14"/>
  <c r="F36" i="14"/>
  <c r="E36" i="14"/>
  <c r="D36" i="14"/>
  <c r="X35" i="14"/>
  <c r="V35" i="14"/>
  <c r="U35" i="14"/>
  <c r="M35" i="14"/>
  <c r="L35" i="14"/>
  <c r="K35" i="14"/>
  <c r="H35" i="14"/>
  <c r="F35" i="14"/>
  <c r="E35" i="14"/>
  <c r="D35" i="14"/>
  <c r="C35" i="14"/>
  <c r="X34" i="14"/>
  <c r="W34" i="14"/>
  <c r="V34" i="14"/>
  <c r="V33" i="14" s="1"/>
  <c r="U34" i="14"/>
  <c r="M34" i="14"/>
  <c r="M33" i="14" s="1"/>
  <c r="L34" i="14"/>
  <c r="H34" i="14"/>
  <c r="G34" i="14"/>
  <c r="F34" i="14"/>
  <c r="F33" i="14" s="1"/>
  <c r="E34" i="14"/>
  <c r="E33" i="14" s="1"/>
  <c r="D34" i="14"/>
  <c r="D33" i="14" s="1"/>
  <c r="U33" i="14"/>
  <c r="X32" i="14"/>
  <c r="V32" i="14"/>
  <c r="U32" i="14"/>
  <c r="M32" i="14"/>
  <c r="L32" i="14"/>
  <c r="K32" i="14"/>
  <c r="H32" i="14"/>
  <c r="F32" i="14"/>
  <c r="E32" i="14"/>
  <c r="D32" i="14"/>
  <c r="C32" i="14"/>
  <c r="X31" i="14"/>
  <c r="W31" i="14"/>
  <c r="V31" i="14"/>
  <c r="U31" i="14"/>
  <c r="U30" i="14" s="1"/>
  <c r="M31" i="14"/>
  <c r="M30" i="14" s="1"/>
  <c r="L31" i="14"/>
  <c r="L30" i="14" s="1"/>
  <c r="H31" i="14"/>
  <c r="G31" i="14"/>
  <c r="F31" i="14"/>
  <c r="E31" i="14"/>
  <c r="E30" i="14" s="1"/>
  <c r="D31" i="14"/>
  <c r="X28" i="14"/>
  <c r="W28" i="14"/>
  <c r="V28" i="14"/>
  <c r="U28" i="14"/>
  <c r="M28" i="14"/>
  <c r="L28" i="14"/>
  <c r="H28" i="14"/>
  <c r="G28" i="14"/>
  <c r="F28" i="14"/>
  <c r="E28" i="14"/>
  <c r="D28" i="14"/>
  <c r="X27" i="14"/>
  <c r="W27" i="14"/>
  <c r="V27" i="14"/>
  <c r="U27" i="14"/>
  <c r="M27" i="14"/>
  <c r="L27" i="14"/>
  <c r="H27" i="14"/>
  <c r="G27" i="14"/>
  <c r="F27" i="14"/>
  <c r="E27" i="14"/>
  <c r="D27" i="14"/>
  <c r="X26" i="14"/>
  <c r="W26" i="14"/>
  <c r="U26" i="14"/>
  <c r="M26" i="14"/>
  <c r="L26" i="14"/>
  <c r="K26" i="14"/>
  <c r="H26" i="14"/>
  <c r="G26" i="14"/>
  <c r="E26" i="14"/>
  <c r="D26" i="14"/>
  <c r="C26" i="14"/>
  <c r="X25" i="14"/>
  <c r="W25" i="14"/>
  <c r="U25" i="14"/>
  <c r="M25" i="14"/>
  <c r="L25" i="14"/>
  <c r="K25" i="14"/>
  <c r="H25" i="14"/>
  <c r="G25" i="14"/>
  <c r="E25" i="14"/>
  <c r="D25" i="14"/>
  <c r="C25" i="14"/>
  <c r="X23" i="14"/>
  <c r="V23" i="14"/>
  <c r="U23" i="14"/>
  <c r="M23" i="14"/>
  <c r="L23" i="14"/>
  <c r="K23" i="14"/>
  <c r="H23" i="14"/>
  <c r="F23" i="14"/>
  <c r="E23" i="14"/>
  <c r="D23" i="14"/>
  <c r="C23" i="14"/>
  <c r="X22" i="14"/>
  <c r="W22" i="14"/>
  <c r="V22" i="14"/>
  <c r="V21" i="14" s="1"/>
  <c r="U22" i="14"/>
  <c r="U21" i="14" s="1"/>
  <c r="M22" i="14"/>
  <c r="M21" i="14" s="1"/>
  <c r="L22" i="14"/>
  <c r="L21" i="14" s="1"/>
  <c r="H22" i="14"/>
  <c r="G22" i="14"/>
  <c r="F22" i="14"/>
  <c r="E22" i="14"/>
  <c r="E21" i="14" s="1"/>
  <c r="D22" i="14"/>
  <c r="X20" i="14"/>
  <c r="W20" i="14"/>
  <c r="V20" i="14"/>
  <c r="L20" i="14"/>
  <c r="K20" i="14"/>
  <c r="H20" i="14"/>
  <c r="G20" i="14"/>
  <c r="F20" i="14"/>
  <c r="D20" i="14"/>
  <c r="C20" i="14"/>
  <c r="X19" i="14"/>
  <c r="W19" i="14"/>
  <c r="V19" i="14"/>
  <c r="U19" i="14"/>
  <c r="M19" i="14"/>
  <c r="L19" i="14"/>
  <c r="L18" i="14" s="1"/>
  <c r="H19" i="14"/>
  <c r="G19" i="14"/>
  <c r="F19" i="14"/>
  <c r="E19" i="14"/>
  <c r="D19" i="14"/>
  <c r="W17" i="14"/>
  <c r="V17" i="14"/>
  <c r="U17" i="14"/>
  <c r="M17" i="14"/>
  <c r="L17" i="14"/>
  <c r="K17" i="14"/>
  <c r="G17" i="14"/>
  <c r="F17" i="14"/>
  <c r="E17" i="14"/>
  <c r="D17" i="14"/>
  <c r="C17" i="14"/>
  <c r="X16" i="14"/>
  <c r="V16" i="14"/>
  <c r="U16" i="14"/>
  <c r="M16" i="14"/>
  <c r="L16" i="14"/>
  <c r="K16" i="14"/>
  <c r="H16" i="14"/>
  <c r="F16" i="14"/>
  <c r="E16" i="14"/>
  <c r="D16" i="14"/>
  <c r="C16" i="14"/>
  <c r="X15" i="14"/>
  <c r="V15" i="14"/>
  <c r="U15" i="14"/>
  <c r="M15" i="14"/>
  <c r="L15" i="14"/>
  <c r="K15" i="14"/>
  <c r="H15" i="14"/>
  <c r="F15" i="14"/>
  <c r="E15" i="14"/>
  <c r="D15" i="14"/>
  <c r="C15" i="14"/>
  <c r="X14" i="14"/>
  <c r="W14" i="14"/>
  <c r="V14" i="14"/>
  <c r="L14" i="14"/>
  <c r="K14" i="14"/>
  <c r="H14" i="14"/>
  <c r="G14" i="14"/>
  <c r="F14" i="14"/>
  <c r="D14" i="14"/>
  <c r="C14" i="14"/>
  <c r="X13" i="14"/>
  <c r="W13" i="14"/>
  <c r="V13" i="14"/>
  <c r="U13" i="14"/>
  <c r="M13" i="14"/>
  <c r="L13" i="14"/>
  <c r="H13" i="14"/>
  <c r="G13" i="14"/>
  <c r="F13" i="14"/>
  <c r="E13" i="14"/>
  <c r="D13" i="14"/>
  <c r="X12" i="14"/>
  <c r="W12" i="14"/>
  <c r="V12" i="14"/>
  <c r="U12" i="14"/>
  <c r="M12" i="14"/>
  <c r="L12" i="14"/>
  <c r="H12" i="14"/>
  <c r="G12" i="14"/>
  <c r="F12" i="14"/>
  <c r="E12" i="14"/>
  <c r="D12" i="14"/>
  <c r="X10" i="14"/>
  <c r="V10" i="14"/>
  <c r="U10" i="14"/>
  <c r="M10" i="14"/>
  <c r="L10" i="14"/>
  <c r="K10" i="14"/>
  <c r="H10" i="14"/>
  <c r="F10" i="14"/>
  <c r="E10" i="14"/>
  <c r="D10" i="14"/>
  <c r="C10" i="14"/>
  <c r="X9" i="14"/>
  <c r="W9" i="14"/>
  <c r="V9" i="14"/>
  <c r="L9" i="14"/>
  <c r="K9" i="14"/>
  <c r="H9" i="14"/>
  <c r="G9" i="14"/>
  <c r="F9" i="14"/>
  <c r="D9" i="14"/>
  <c r="C9" i="14"/>
  <c r="X8" i="14"/>
  <c r="W8" i="14"/>
  <c r="V8" i="14"/>
  <c r="U8" i="14"/>
  <c r="M8" i="14"/>
  <c r="L8" i="14"/>
  <c r="H8" i="14"/>
  <c r="G8" i="14"/>
  <c r="F8" i="14"/>
  <c r="E8" i="14"/>
  <c r="D8" i="14"/>
  <c r="X7" i="14"/>
  <c r="W7" i="14"/>
  <c r="V7" i="14"/>
  <c r="U7" i="14"/>
  <c r="M7" i="14"/>
  <c r="L7" i="14"/>
  <c r="H7" i="14"/>
  <c r="G7" i="14"/>
  <c r="F7" i="14"/>
  <c r="E7" i="14"/>
  <c r="D7" i="14"/>
  <c r="AA5" i="14"/>
  <c r="AB5" i="14" s="1"/>
  <c r="B4" i="14" l="1"/>
  <c r="E24" i="14"/>
  <c r="X21" i="14"/>
  <c r="H48" i="14"/>
  <c r="F18" i="14"/>
  <c r="X18" i="14"/>
  <c r="C24" i="14"/>
  <c r="H24" i="14"/>
  <c r="X33" i="14"/>
  <c r="G18" i="14"/>
  <c r="L24" i="14"/>
  <c r="G24" i="14"/>
  <c r="H18" i="14"/>
  <c r="H21" i="14"/>
  <c r="D24" i="14"/>
  <c r="K24" i="14"/>
  <c r="W24" i="14"/>
  <c r="H30" i="14"/>
  <c r="V48" i="14"/>
  <c r="F6" i="14"/>
  <c r="L48" i="14"/>
  <c r="X48" i="14"/>
  <c r="H11" i="14"/>
  <c r="V30" i="14"/>
  <c r="D38" i="14"/>
  <c r="V38" i="14"/>
  <c r="F48" i="14"/>
  <c r="F21" i="14"/>
  <c r="M24" i="14"/>
  <c r="U24" i="14"/>
  <c r="X30" i="14"/>
  <c r="H33" i="14"/>
  <c r="D11" i="14"/>
  <c r="W18" i="14"/>
  <c r="X24" i="14"/>
  <c r="X6" i="14"/>
  <c r="X11" i="14"/>
  <c r="V18" i="14"/>
  <c r="F30" i="14"/>
  <c r="L33" i="14"/>
  <c r="F38" i="14"/>
  <c r="X38" i="14"/>
  <c r="D48" i="14"/>
  <c r="V6" i="14"/>
  <c r="L11" i="14"/>
  <c r="L6" i="14"/>
  <c r="V11" i="14"/>
  <c r="D18" i="14"/>
  <c r="D6" i="14"/>
  <c r="H6" i="14"/>
  <c r="F11" i="14"/>
  <c r="D21" i="14"/>
  <c r="H38" i="14"/>
  <c r="D30" i="14"/>
  <c r="L38" i="14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AD54" i="11"/>
  <c r="P44" i="11"/>
  <c r="G56" i="11"/>
  <c r="X56" i="11" s="1"/>
  <c r="F56" i="11"/>
  <c r="AE56" i="11" s="1"/>
  <c r="E56" i="11"/>
  <c r="AD56" i="11" s="1"/>
  <c r="C56" i="11"/>
  <c r="L56" i="11" s="1"/>
  <c r="B56" i="11"/>
  <c r="S56" i="11" s="1"/>
  <c r="G55" i="11"/>
  <c r="P55" i="11" s="1"/>
  <c r="F55" i="11"/>
  <c r="W55" i="11" s="1"/>
  <c r="E55" i="11"/>
  <c r="AD55" i="11" s="1"/>
  <c r="C55" i="11"/>
  <c r="AB55" i="11" s="1"/>
  <c r="B55" i="11"/>
  <c r="K55" i="11" s="1"/>
  <c r="G54" i="11"/>
  <c r="AF54" i="11" s="1"/>
  <c r="F54" i="11"/>
  <c r="O54" i="11" s="1"/>
  <c r="E54" i="11"/>
  <c r="V54" i="11" s="1"/>
  <c r="D54" i="11"/>
  <c r="AC54" i="11" s="1"/>
  <c r="B54" i="11"/>
  <c r="AA54" i="11" s="1"/>
  <c r="G53" i="11"/>
  <c r="AF53" i="11" s="1"/>
  <c r="F53" i="11"/>
  <c r="AE53" i="11" s="1"/>
  <c r="E53" i="11"/>
  <c r="N53" i="11" s="1"/>
  <c r="D53" i="11"/>
  <c r="U53" i="11" s="1"/>
  <c r="C53" i="11"/>
  <c r="AB53" i="11" s="1"/>
  <c r="G52" i="11"/>
  <c r="X52" i="11" s="1"/>
  <c r="F52" i="11"/>
  <c r="AE52" i="11" s="1"/>
  <c r="E52" i="11"/>
  <c r="AD52" i="11" s="1"/>
  <c r="D52" i="11"/>
  <c r="M52" i="11" s="1"/>
  <c r="C52" i="11"/>
  <c r="T52" i="11" s="1"/>
  <c r="G51" i="11"/>
  <c r="P51" i="11" s="1"/>
  <c r="F51" i="11"/>
  <c r="W51" i="11" s="1"/>
  <c r="E51" i="11"/>
  <c r="AD51" i="11" s="1"/>
  <c r="C51" i="11"/>
  <c r="AB51" i="11" s="1"/>
  <c r="B51" i="11"/>
  <c r="K51" i="11" s="1"/>
  <c r="G50" i="11"/>
  <c r="AF50" i="11" s="1"/>
  <c r="E50" i="11"/>
  <c r="N50" i="11" s="1"/>
  <c r="D50" i="11"/>
  <c r="U50" i="11" s="1"/>
  <c r="C50" i="11"/>
  <c r="AB50" i="11" s="1"/>
  <c r="B50" i="11"/>
  <c r="AA50" i="11" s="1"/>
  <c r="G49" i="11"/>
  <c r="AF49" i="11" s="1"/>
  <c r="F49" i="11"/>
  <c r="AE49" i="11" s="1"/>
  <c r="E49" i="11"/>
  <c r="N49" i="11" s="1"/>
  <c r="D49" i="11"/>
  <c r="U49" i="11" s="1"/>
  <c r="C49" i="11"/>
  <c r="AB49" i="11" s="1"/>
  <c r="G48" i="11"/>
  <c r="P48" i="11" s="1"/>
  <c r="E48" i="11"/>
  <c r="AD48" i="11" s="1"/>
  <c r="C48" i="11"/>
  <c r="T48" i="11" s="1"/>
  <c r="G47" i="11"/>
  <c r="AF47" i="11" s="1"/>
  <c r="F47" i="11"/>
  <c r="AE47" i="11" s="1"/>
  <c r="E47" i="11"/>
  <c r="N47" i="11" s="1"/>
  <c r="C47" i="11"/>
  <c r="T47" i="11" s="1"/>
  <c r="B47" i="11"/>
  <c r="AA47" i="11" s="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4" i="11"/>
  <c r="G46" i="11"/>
  <c r="X46" i="11" s="1"/>
  <c r="F46" i="11"/>
  <c r="AE46" i="11" s="1"/>
  <c r="E46" i="11"/>
  <c r="AD46" i="11" s="1"/>
  <c r="C46" i="11"/>
  <c r="L46" i="11" s="1"/>
  <c r="B46" i="11"/>
  <c r="S46" i="11" s="1"/>
  <c r="G45" i="11"/>
  <c r="P45" i="11" s="1"/>
  <c r="F45" i="11"/>
  <c r="W45" i="11" s="1"/>
  <c r="E45" i="11"/>
  <c r="AD45" i="11" s="1"/>
  <c r="D45" i="11"/>
  <c r="AC45" i="11" s="1"/>
  <c r="C45" i="11"/>
  <c r="L45" i="11" s="1"/>
  <c r="G44" i="11"/>
  <c r="AF44" i="11" s="1"/>
  <c r="F44" i="11"/>
  <c r="O44" i="11" s="1"/>
  <c r="E44" i="11"/>
  <c r="V44" i="11" s="1"/>
  <c r="C44" i="11"/>
  <c r="AB44" i="11" s="1"/>
  <c r="B44" i="11"/>
  <c r="AA44" i="11" s="1"/>
  <c r="G43" i="11"/>
  <c r="P43" i="11" s="1"/>
  <c r="F43" i="11"/>
  <c r="W43" i="11" s="1"/>
  <c r="E43" i="11"/>
  <c r="D43" i="11"/>
  <c r="U43" i="11" s="1"/>
  <c r="C43" i="11"/>
  <c r="T43" i="11" s="1"/>
  <c r="G42" i="11"/>
  <c r="E42" i="11"/>
  <c r="D42" i="11"/>
  <c r="C42" i="11"/>
  <c r="B42" i="11"/>
  <c r="G41" i="11"/>
  <c r="F41" i="11"/>
  <c r="O41" i="11" s="1"/>
  <c r="E41" i="11"/>
  <c r="C41" i="11"/>
  <c r="B41" i="11"/>
  <c r="K41" i="11" s="1"/>
  <c r="G40" i="11"/>
  <c r="F40" i="11"/>
  <c r="E40" i="11"/>
  <c r="D40" i="11"/>
  <c r="C40" i="11"/>
  <c r="G39" i="11"/>
  <c r="X39" i="11" s="1"/>
  <c r="F39" i="11"/>
  <c r="AE39" i="11" s="1"/>
  <c r="E39" i="11"/>
  <c r="D39" i="11"/>
  <c r="M39" i="11" s="1"/>
  <c r="C39" i="11"/>
  <c r="G38" i="11"/>
  <c r="E38" i="11"/>
  <c r="C38" i="11"/>
  <c r="G37" i="11"/>
  <c r="E37" i="11"/>
  <c r="D37" i="11"/>
  <c r="U37" i="11" s="1"/>
  <c r="C37" i="11"/>
  <c r="AB37" i="11" s="1"/>
  <c r="B37" i="11"/>
  <c r="G36" i="11"/>
  <c r="F36" i="11"/>
  <c r="E36" i="11"/>
  <c r="AD36" i="11" s="1"/>
  <c r="D36" i="11"/>
  <c r="AC36" i="11" s="1"/>
  <c r="C36" i="11"/>
  <c r="G35" i="11"/>
  <c r="AF35" i="11" s="1"/>
  <c r="E35" i="11"/>
  <c r="D35" i="11"/>
  <c r="C35" i="11"/>
  <c r="T35" i="11" s="1"/>
  <c r="B35" i="11"/>
  <c r="G34" i="11"/>
  <c r="P34" i="11" s="1"/>
  <c r="F34" i="11"/>
  <c r="E34" i="11"/>
  <c r="D34" i="11"/>
  <c r="U34" i="11" s="1"/>
  <c r="C34" i="11"/>
  <c r="G33" i="11"/>
  <c r="P33" i="11" s="1"/>
  <c r="E33" i="11"/>
  <c r="D33" i="11"/>
  <c r="C33" i="11"/>
  <c r="G32" i="11"/>
  <c r="E32" i="11"/>
  <c r="AD32" i="11" s="1"/>
  <c r="D32" i="11"/>
  <c r="C32" i="11"/>
  <c r="B32" i="11"/>
  <c r="G31" i="11"/>
  <c r="F31" i="11"/>
  <c r="E31" i="11"/>
  <c r="D31" i="11"/>
  <c r="C31" i="11"/>
  <c r="G30" i="11"/>
  <c r="X30" i="11" s="1"/>
  <c r="F30" i="11"/>
  <c r="E30" i="11"/>
  <c r="D30" i="11"/>
  <c r="AC30" i="11" s="1"/>
  <c r="C30" i="11"/>
  <c r="T30" i="11" s="1"/>
  <c r="G29" i="11"/>
  <c r="E29" i="11"/>
  <c r="D29" i="11"/>
  <c r="M29" i="11" s="1"/>
  <c r="C29" i="11"/>
  <c r="T29" i="11" s="1"/>
  <c r="B29" i="11"/>
  <c r="G28" i="11"/>
  <c r="F28" i="11"/>
  <c r="E28" i="11"/>
  <c r="V28" i="11" s="1"/>
  <c r="D28" i="11"/>
  <c r="C28" i="11"/>
  <c r="T28" i="11" s="1"/>
  <c r="G27" i="11"/>
  <c r="F27" i="11"/>
  <c r="E27" i="11"/>
  <c r="D27" i="11"/>
  <c r="M27" i="11" s="1"/>
  <c r="C27" i="11"/>
  <c r="G26" i="11"/>
  <c r="F26" i="11"/>
  <c r="AE26" i="11" s="1"/>
  <c r="D26" i="11"/>
  <c r="C26" i="11"/>
  <c r="B26" i="11"/>
  <c r="AA26" i="11" s="1"/>
  <c r="G25" i="11"/>
  <c r="P25" i="11" s="1"/>
  <c r="F25" i="11"/>
  <c r="D25" i="11"/>
  <c r="C25" i="11"/>
  <c r="B25" i="11"/>
  <c r="G24" i="11"/>
  <c r="AF24" i="11" s="1"/>
  <c r="F24" i="11"/>
  <c r="O24" i="11" s="1"/>
  <c r="D24" i="11"/>
  <c r="AC24" i="11" s="1"/>
  <c r="C24" i="11"/>
  <c r="L24" i="11" s="1"/>
  <c r="B24" i="11"/>
  <c r="G23" i="11"/>
  <c r="X23" i="11" s="1"/>
  <c r="E23" i="11"/>
  <c r="D23" i="11"/>
  <c r="C23" i="11"/>
  <c r="L23" i="11" s="1"/>
  <c r="B23" i="11"/>
  <c r="G22" i="11"/>
  <c r="X22" i="11" s="1"/>
  <c r="F22" i="11"/>
  <c r="E22" i="11"/>
  <c r="V22" i="11" s="1"/>
  <c r="D22" i="11"/>
  <c r="C22" i="11"/>
  <c r="G21" i="11"/>
  <c r="E21" i="11"/>
  <c r="D21" i="11"/>
  <c r="M21" i="11" s="1"/>
  <c r="C21" i="11"/>
  <c r="L21" i="11" s="1"/>
  <c r="G20" i="11"/>
  <c r="F20" i="11"/>
  <c r="E20" i="11"/>
  <c r="C20" i="11"/>
  <c r="T20" i="11" s="1"/>
  <c r="B20" i="11"/>
  <c r="G19" i="11"/>
  <c r="F19" i="11"/>
  <c r="E19" i="11"/>
  <c r="V19" i="11" s="1"/>
  <c r="D19" i="11"/>
  <c r="U19" i="11" s="1"/>
  <c r="C19" i="11"/>
  <c r="G18" i="11"/>
  <c r="E18" i="11"/>
  <c r="N18" i="11" s="1"/>
  <c r="C18" i="11"/>
  <c r="L18" i="11" s="1"/>
  <c r="F17" i="11"/>
  <c r="E17" i="11"/>
  <c r="D17" i="11"/>
  <c r="C17" i="11"/>
  <c r="B17" i="11"/>
  <c r="AA17" i="11" s="1"/>
  <c r="G16" i="11"/>
  <c r="X16" i="11" s="1"/>
  <c r="E16" i="11"/>
  <c r="D16" i="11"/>
  <c r="M16" i="11" s="1"/>
  <c r="C16" i="11"/>
  <c r="T16" i="11" s="1"/>
  <c r="B16" i="11"/>
  <c r="G15" i="11"/>
  <c r="E15" i="11"/>
  <c r="D15" i="11"/>
  <c r="C15" i="11"/>
  <c r="B15" i="11"/>
  <c r="K15" i="11" s="1"/>
  <c r="G14" i="11"/>
  <c r="X14" i="11" s="1"/>
  <c r="F14" i="11"/>
  <c r="E14" i="11"/>
  <c r="C14" i="11"/>
  <c r="T14" i="11" s="1"/>
  <c r="B14" i="11"/>
  <c r="G13" i="11"/>
  <c r="F13" i="11"/>
  <c r="O13" i="11" s="1"/>
  <c r="E13" i="11"/>
  <c r="D13" i="11"/>
  <c r="M13" i="11" s="1"/>
  <c r="C13" i="11"/>
  <c r="G12" i="11"/>
  <c r="X12" i="11" s="1"/>
  <c r="F12" i="11"/>
  <c r="E12" i="11"/>
  <c r="D12" i="11"/>
  <c r="C12" i="11"/>
  <c r="G11" i="11"/>
  <c r="E11" i="11"/>
  <c r="C11" i="11"/>
  <c r="G10" i="11"/>
  <c r="E10" i="11"/>
  <c r="AD10" i="11" s="1"/>
  <c r="D10" i="11"/>
  <c r="AC10" i="11" s="1"/>
  <c r="C10" i="11"/>
  <c r="B10" i="11"/>
  <c r="G9" i="11"/>
  <c r="F9" i="11"/>
  <c r="W9" i="11" s="1"/>
  <c r="E9" i="11"/>
  <c r="V9" i="11" s="1"/>
  <c r="C9" i="11"/>
  <c r="L9" i="11" s="1"/>
  <c r="B9" i="11"/>
  <c r="K9" i="11" s="1"/>
  <c r="G8" i="11"/>
  <c r="AF8" i="11" s="1"/>
  <c r="F8" i="11"/>
  <c r="E8" i="11"/>
  <c r="D8" i="11"/>
  <c r="M8" i="11" s="1"/>
  <c r="C8" i="11"/>
  <c r="AB8" i="11" s="1"/>
  <c r="G7" i="11"/>
  <c r="F7" i="11"/>
  <c r="E7" i="11"/>
  <c r="V7" i="11" s="1"/>
  <c r="D7" i="11"/>
  <c r="C7" i="11"/>
  <c r="G6" i="11"/>
  <c r="P6" i="11" s="1"/>
  <c r="E6" i="11"/>
  <c r="C6" i="11"/>
  <c r="F5" i="11"/>
  <c r="E5" i="11"/>
  <c r="D5" i="11"/>
  <c r="C5" i="11"/>
  <c r="B5" i="11"/>
  <c r="F35" i="10"/>
  <c r="F34" i="10"/>
  <c r="H34" i="10" s="1"/>
  <c r="F32" i="10"/>
  <c r="H32" i="10" s="1"/>
  <c r="F28" i="10"/>
  <c r="F27" i="10"/>
  <c r="F26" i="10"/>
  <c r="F25" i="10"/>
  <c r="H25" i="10" s="1"/>
  <c r="F24" i="10"/>
  <c r="F23" i="10"/>
  <c r="F22" i="10"/>
  <c r="F21" i="10"/>
  <c r="H21" i="10" s="1"/>
  <c r="F20" i="10"/>
  <c r="F19" i="10"/>
  <c r="F18" i="10"/>
  <c r="F17" i="10"/>
  <c r="H17" i="10" s="1"/>
  <c r="F16" i="10"/>
  <c r="F15" i="10"/>
  <c r="F14" i="10"/>
  <c r="F13" i="10"/>
  <c r="H13" i="10" s="1"/>
  <c r="F12" i="10"/>
  <c r="F11" i="10"/>
  <c r="F10" i="10"/>
  <c r="F9" i="10"/>
  <c r="H9" i="10" s="1"/>
  <c r="F8" i="10"/>
  <c r="F7" i="10"/>
  <c r="F6" i="10"/>
  <c r="F5" i="10"/>
  <c r="H5" i="10" s="1"/>
  <c r="F4" i="10"/>
  <c r="E35" i="10"/>
  <c r="D35" i="10"/>
  <c r="E34" i="10"/>
  <c r="D34" i="10"/>
  <c r="E32" i="10"/>
  <c r="D32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F38" i="9"/>
  <c r="F37" i="9"/>
  <c r="F35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D38" i="9"/>
  <c r="D37" i="9"/>
  <c r="D35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R55" i="9"/>
  <c r="Q55" i="9"/>
  <c r="H55" i="9"/>
  <c r="R54" i="9"/>
  <c r="Q54" i="9"/>
  <c r="H54" i="9"/>
  <c r="R53" i="9"/>
  <c r="Q53" i="9"/>
  <c r="H53" i="9"/>
  <c r="R43" i="9"/>
  <c r="Q43" i="9"/>
  <c r="AF4" i="11" s="1"/>
  <c r="W4" i="13" s="1"/>
  <c r="H43" i="9"/>
  <c r="R42" i="9"/>
  <c r="Q42" i="9"/>
  <c r="X4" i="11" s="1"/>
  <c r="H42" i="9"/>
  <c r="R41" i="9"/>
  <c r="Q41" i="9"/>
  <c r="P4" i="11" s="1"/>
  <c r="H41" i="9"/>
  <c r="R33" i="9"/>
  <c r="Q33" i="9"/>
  <c r="H33" i="9"/>
  <c r="R6" i="9"/>
  <c r="Q6" i="9"/>
  <c r="H6" i="9"/>
  <c r="K50" i="11" l="1"/>
  <c r="O4" i="13"/>
  <c r="H6" i="10"/>
  <c r="H10" i="10"/>
  <c r="H14" i="10"/>
  <c r="H18" i="10"/>
  <c r="H22" i="10"/>
  <c r="H26" i="10"/>
  <c r="W44" i="11"/>
  <c r="AB47" i="11"/>
  <c r="V50" i="11"/>
  <c r="AC53" i="11"/>
  <c r="L55" i="11"/>
  <c r="T46" i="11"/>
  <c r="N52" i="11"/>
  <c r="G4" i="13"/>
  <c r="H7" i="10"/>
  <c r="H11" i="10"/>
  <c r="H15" i="10"/>
  <c r="H19" i="10"/>
  <c r="H23" i="10"/>
  <c r="H27" i="10"/>
  <c r="H35" i="10"/>
  <c r="AE45" i="11"/>
  <c r="V48" i="11"/>
  <c r="L51" i="11"/>
  <c r="K54" i="11"/>
  <c r="X55" i="11"/>
  <c r="H4" i="10"/>
  <c r="H8" i="10"/>
  <c r="H12" i="10"/>
  <c r="H16" i="10"/>
  <c r="H20" i="10"/>
  <c r="H24" i="10"/>
  <c r="H28" i="10"/>
  <c r="K44" i="11"/>
  <c r="N46" i="11"/>
  <c r="AC49" i="11"/>
  <c r="X51" i="11"/>
  <c r="W54" i="11"/>
  <c r="N56" i="11"/>
  <c r="AD44" i="11"/>
  <c r="M45" i="11"/>
  <c r="T45" i="11"/>
  <c r="X45" i="11"/>
  <c r="AA46" i="11"/>
  <c r="AF46" i="11"/>
  <c r="O47" i="11"/>
  <c r="V47" i="11"/>
  <c r="L48" i="11"/>
  <c r="AF48" i="11"/>
  <c r="O49" i="11"/>
  <c r="V49" i="11"/>
  <c r="P50" i="11"/>
  <c r="AC50" i="11"/>
  <c r="S51" i="11"/>
  <c r="AE51" i="11"/>
  <c r="U52" i="11"/>
  <c r="AB52" i="11"/>
  <c r="AF52" i="11"/>
  <c r="O53" i="11"/>
  <c r="V53" i="11"/>
  <c r="P54" i="11"/>
  <c r="S55" i="11"/>
  <c r="AE55" i="11"/>
  <c r="T56" i="11"/>
  <c r="AA56" i="11"/>
  <c r="AF56" i="11"/>
  <c r="L44" i="11"/>
  <c r="S44" i="11"/>
  <c r="X44" i="11"/>
  <c r="AE44" i="11"/>
  <c r="N45" i="11"/>
  <c r="U45" i="11"/>
  <c r="AB45" i="11"/>
  <c r="AF45" i="11"/>
  <c r="O46" i="11"/>
  <c r="V46" i="11"/>
  <c r="AB46" i="11"/>
  <c r="K47" i="11"/>
  <c r="P47" i="11"/>
  <c r="W47" i="11"/>
  <c r="AD47" i="11"/>
  <c r="N48" i="11"/>
  <c r="X48" i="11"/>
  <c r="L49" i="11"/>
  <c r="P49" i="11"/>
  <c r="W49" i="11"/>
  <c r="AD49" i="11"/>
  <c r="L50" i="11"/>
  <c r="S50" i="11"/>
  <c r="X50" i="11"/>
  <c r="AD50" i="11"/>
  <c r="N51" i="11"/>
  <c r="T51" i="11"/>
  <c r="AA51" i="11"/>
  <c r="AF51" i="11"/>
  <c r="O52" i="11"/>
  <c r="V52" i="11"/>
  <c r="AC52" i="11"/>
  <c r="L53" i="11"/>
  <c r="P53" i="11"/>
  <c r="W53" i="11"/>
  <c r="AD53" i="11"/>
  <c r="M54" i="11"/>
  <c r="S54" i="11"/>
  <c r="X54" i="11"/>
  <c r="AE54" i="11"/>
  <c r="N55" i="11"/>
  <c r="T55" i="11"/>
  <c r="AA55" i="11"/>
  <c r="AF55" i="11"/>
  <c r="O56" i="11"/>
  <c r="V56" i="11"/>
  <c r="AB56" i="11"/>
  <c r="N44" i="11"/>
  <c r="T44" i="11"/>
  <c r="O45" i="11"/>
  <c r="V45" i="11"/>
  <c r="K46" i="11"/>
  <c r="P46" i="11"/>
  <c r="W46" i="11"/>
  <c r="L47" i="11"/>
  <c r="S47" i="11"/>
  <c r="X47" i="11"/>
  <c r="AB48" i="11"/>
  <c r="M49" i="11"/>
  <c r="T49" i="11"/>
  <c r="X49" i="11"/>
  <c r="M50" i="11"/>
  <c r="T50" i="11"/>
  <c r="O51" i="11"/>
  <c r="V51" i="11"/>
  <c r="L52" i="11"/>
  <c r="P52" i="11"/>
  <c r="W52" i="11"/>
  <c r="M53" i="11"/>
  <c r="T53" i="11"/>
  <c r="X53" i="11"/>
  <c r="N54" i="11"/>
  <c r="U54" i="11"/>
  <c r="O55" i="11"/>
  <c r="V55" i="11"/>
  <c r="K56" i="11"/>
  <c r="P56" i="11"/>
  <c r="W56" i="11"/>
  <c r="AE4" i="13"/>
  <c r="AB21" i="11"/>
  <c r="U21" i="11"/>
  <c r="S15" i="11"/>
  <c r="AC8" i="11"/>
  <c r="W26" i="11"/>
  <c r="W13" i="11"/>
  <c r="AA15" i="11"/>
  <c r="P8" i="11"/>
  <c r="U16" i="11"/>
  <c r="O26" i="11"/>
  <c r="U8" i="11"/>
  <c r="V18" i="11"/>
  <c r="V36" i="11"/>
  <c r="AE13" i="11"/>
  <c r="L7" i="11"/>
  <c r="T7" i="11"/>
  <c r="AE8" i="11"/>
  <c r="W8" i="11"/>
  <c r="O8" i="11"/>
  <c r="L10" i="11"/>
  <c r="AB10" i="11"/>
  <c r="L13" i="11"/>
  <c r="T13" i="11"/>
  <c r="P19" i="11"/>
  <c r="X19" i="11"/>
  <c r="K24" i="11"/>
  <c r="AA24" i="11"/>
  <c r="AF28" i="11"/>
  <c r="X28" i="11"/>
  <c r="AD29" i="11"/>
  <c r="V29" i="11"/>
  <c r="N29" i="11"/>
  <c r="M31" i="11"/>
  <c r="AC31" i="11"/>
  <c r="U31" i="11"/>
  <c r="K32" i="11"/>
  <c r="AA32" i="11"/>
  <c r="P32" i="11"/>
  <c r="AF32" i="11"/>
  <c r="X32" i="11"/>
  <c r="AE34" i="11"/>
  <c r="W34" i="11"/>
  <c r="AC35" i="11"/>
  <c r="M35" i="11"/>
  <c r="AA37" i="11"/>
  <c r="S37" i="11"/>
  <c r="T39" i="11"/>
  <c r="AB39" i="11"/>
  <c r="L39" i="11"/>
  <c r="O40" i="11"/>
  <c r="AE40" i="11"/>
  <c r="W40" i="11"/>
  <c r="T23" i="11"/>
  <c r="X24" i="11"/>
  <c r="S32" i="11"/>
  <c r="AB7" i="11"/>
  <c r="AF19" i="11"/>
  <c r="AB23" i="11"/>
  <c r="AD12" i="11"/>
  <c r="V12" i="11"/>
  <c r="AA14" i="11"/>
  <c r="S14" i="11"/>
  <c r="N15" i="11"/>
  <c r="AD15" i="11"/>
  <c r="L17" i="11"/>
  <c r="AB17" i="11"/>
  <c r="T17" i="11"/>
  <c r="AB18" i="11"/>
  <c r="T18" i="11"/>
  <c r="K20" i="11"/>
  <c r="AA20" i="11"/>
  <c r="S20" i="11"/>
  <c r="P21" i="11"/>
  <c r="AF21" i="11"/>
  <c r="X21" i="11"/>
  <c r="AC23" i="11"/>
  <c r="U23" i="11"/>
  <c r="M23" i="11"/>
  <c r="S25" i="11"/>
  <c r="AA25" i="11"/>
  <c r="N27" i="11"/>
  <c r="AD27" i="11"/>
  <c r="K29" i="11"/>
  <c r="AA29" i="11"/>
  <c r="R29" i="13" s="1"/>
  <c r="S29" i="11"/>
  <c r="J29" i="13" s="1"/>
  <c r="O30" i="11"/>
  <c r="AE30" i="11"/>
  <c r="W30" i="11"/>
  <c r="L33" i="11"/>
  <c r="AB33" i="11"/>
  <c r="T33" i="11"/>
  <c r="AC39" i="11"/>
  <c r="U39" i="11"/>
  <c r="AF40" i="11"/>
  <c r="X40" i="11"/>
  <c r="M42" i="11"/>
  <c r="AC42" i="11"/>
  <c r="K14" i="11"/>
  <c r="P24" i="11"/>
  <c r="M36" i="11"/>
  <c r="L43" i="11"/>
  <c r="X8" i="11"/>
  <c r="U42" i="11"/>
  <c r="AC27" i="11"/>
  <c r="AD6" i="11"/>
  <c r="N6" i="11"/>
  <c r="N7" i="11"/>
  <c r="AD7" i="11"/>
  <c r="N10" i="11"/>
  <c r="V10" i="11"/>
  <c r="P11" i="11"/>
  <c r="X11" i="11"/>
  <c r="O12" i="11"/>
  <c r="AE12" i="11"/>
  <c r="W12" i="11"/>
  <c r="N13" i="11"/>
  <c r="AD13" i="11"/>
  <c r="L14" i="11"/>
  <c r="AB14" i="11"/>
  <c r="P15" i="11"/>
  <c r="AF15" i="11"/>
  <c r="X15" i="11"/>
  <c r="N16" i="11"/>
  <c r="AD16" i="11"/>
  <c r="V16" i="11"/>
  <c r="N19" i="11"/>
  <c r="AD19" i="11"/>
  <c r="L20" i="11"/>
  <c r="AB20" i="11"/>
  <c r="L22" i="11"/>
  <c r="AB22" i="11"/>
  <c r="N23" i="11"/>
  <c r="AD23" i="11"/>
  <c r="V23" i="11"/>
  <c r="M24" i="11"/>
  <c r="U24" i="11"/>
  <c r="K26" i="11"/>
  <c r="S26" i="11"/>
  <c r="L30" i="11"/>
  <c r="AB30" i="11"/>
  <c r="AF6" i="11"/>
  <c r="X6" i="11"/>
  <c r="O7" i="11"/>
  <c r="AE7" i="11"/>
  <c r="N8" i="11"/>
  <c r="AD8" i="11"/>
  <c r="V8" i="11"/>
  <c r="AB9" i="11"/>
  <c r="T9" i="11"/>
  <c r="K10" i="11"/>
  <c r="S10" i="11"/>
  <c r="P10" i="11"/>
  <c r="AF10" i="11"/>
  <c r="L12" i="11"/>
  <c r="AB12" i="11"/>
  <c r="P12" i="11"/>
  <c r="AF12" i="11"/>
  <c r="N14" i="11"/>
  <c r="AD14" i="11"/>
  <c r="V14" i="11"/>
  <c r="L15" i="11"/>
  <c r="T15" i="11"/>
  <c r="K16" i="11"/>
  <c r="AA16" i="11"/>
  <c r="S16" i="11"/>
  <c r="P16" i="11"/>
  <c r="AF16" i="11"/>
  <c r="N17" i="11"/>
  <c r="AD17" i="11"/>
  <c r="P18" i="11"/>
  <c r="AF18" i="11"/>
  <c r="X18" i="11"/>
  <c r="O19" i="11"/>
  <c r="W19" i="11"/>
  <c r="N20" i="11"/>
  <c r="AD20" i="11"/>
  <c r="M22" i="11"/>
  <c r="U22" i="11"/>
  <c r="AC22" i="11"/>
  <c r="K23" i="11"/>
  <c r="AA23" i="11"/>
  <c r="S23" i="11"/>
  <c r="P23" i="11"/>
  <c r="AF23" i="11"/>
  <c r="M25" i="11"/>
  <c r="AC25" i="11"/>
  <c r="U25" i="11"/>
  <c r="AB26" i="11"/>
  <c r="T26" i="11"/>
  <c r="L27" i="11"/>
  <c r="AB27" i="11"/>
  <c r="T27" i="11"/>
  <c r="P27" i="11"/>
  <c r="X27" i="11"/>
  <c r="O28" i="11"/>
  <c r="AE28" i="11"/>
  <c r="W28" i="11"/>
  <c r="M30" i="11"/>
  <c r="U30" i="11"/>
  <c r="L31" i="11"/>
  <c r="AB31" i="11"/>
  <c r="P31" i="11"/>
  <c r="AF31" i="11"/>
  <c r="N32" i="11"/>
  <c r="V32" i="11"/>
  <c r="N33" i="11"/>
  <c r="AD33" i="11"/>
  <c r="V33" i="11"/>
  <c r="N34" i="11"/>
  <c r="AD34" i="11"/>
  <c r="V34" i="11"/>
  <c r="L35" i="11"/>
  <c r="AB35" i="11"/>
  <c r="L36" i="11"/>
  <c r="AB36" i="11"/>
  <c r="T36" i="11"/>
  <c r="P36" i="11"/>
  <c r="AF36" i="11"/>
  <c r="X36" i="11"/>
  <c r="N37" i="11"/>
  <c r="AD37" i="11"/>
  <c r="V37" i="11"/>
  <c r="P38" i="11"/>
  <c r="AF38" i="11"/>
  <c r="X38" i="11"/>
  <c r="O39" i="11"/>
  <c r="W39" i="11"/>
  <c r="N40" i="11"/>
  <c r="AD40" i="11"/>
  <c r="V40" i="11"/>
  <c r="L41" i="11"/>
  <c r="T41" i="11"/>
  <c r="AB41" i="11"/>
  <c r="K42" i="11"/>
  <c r="AA42" i="11"/>
  <c r="S42" i="11"/>
  <c r="P42" i="11"/>
  <c r="AF42" i="11"/>
  <c r="X42" i="11"/>
  <c r="O43" i="11"/>
  <c r="AE43" i="11"/>
  <c r="L8" i="11"/>
  <c r="N12" i="11"/>
  <c r="K17" i="11"/>
  <c r="L26" i="11"/>
  <c r="O34" i="11"/>
  <c r="K37" i="11"/>
  <c r="T8" i="11"/>
  <c r="X10" i="11"/>
  <c r="T12" i="11"/>
  <c r="V13" i="11"/>
  <c r="V17" i="11"/>
  <c r="T21" i="11"/>
  <c r="W24" i="11"/>
  <c r="X31" i="11"/>
  <c r="X33" i="11"/>
  <c r="U36" i="11"/>
  <c r="S41" i="11"/>
  <c r="AA10" i="11"/>
  <c r="AB13" i="11"/>
  <c r="AC16" i="11"/>
  <c r="AE19" i="11"/>
  <c r="AD22" i="11"/>
  <c r="AF25" i="11"/>
  <c r="AC29" i="11"/>
  <c r="AB43" i="11"/>
  <c r="P7" i="11"/>
  <c r="AF7" i="11"/>
  <c r="X7" i="11"/>
  <c r="N9" i="11"/>
  <c r="AD9" i="11"/>
  <c r="AB11" i="11"/>
  <c r="T11" i="11"/>
  <c r="L11" i="11"/>
  <c r="M12" i="11"/>
  <c r="AC12" i="11"/>
  <c r="P13" i="11"/>
  <c r="AF13" i="11"/>
  <c r="X13" i="11"/>
  <c r="O14" i="11"/>
  <c r="AE14" i="11"/>
  <c r="W14" i="11"/>
  <c r="M15" i="11"/>
  <c r="AC15" i="11"/>
  <c r="U15" i="11"/>
  <c r="L16" i="11"/>
  <c r="AB16" i="11"/>
  <c r="O17" i="11"/>
  <c r="W17" i="11"/>
  <c r="AE17" i="11"/>
  <c r="L19" i="11"/>
  <c r="AB19" i="11"/>
  <c r="T19" i="11"/>
  <c r="O20" i="11"/>
  <c r="W20" i="11"/>
  <c r="AE20" i="11"/>
  <c r="N21" i="11"/>
  <c r="AD21" i="11"/>
  <c r="V21" i="11"/>
  <c r="W25" i="11"/>
  <c r="AE25" i="11"/>
  <c r="O25" i="11"/>
  <c r="M26" i="11"/>
  <c r="AC26" i="11"/>
  <c r="U26" i="11"/>
  <c r="L28" i="11"/>
  <c r="AB28" i="11"/>
  <c r="N30" i="11"/>
  <c r="AD30" i="11"/>
  <c r="V30" i="11"/>
  <c r="P37" i="11"/>
  <c r="AF37" i="11"/>
  <c r="P39" i="11"/>
  <c r="AF39" i="11"/>
  <c r="AD41" i="11"/>
  <c r="V41" i="11"/>
  <c r="N41" i="11"/>
  <c r="AB42" i="11"/>
  <c r="T42" i="11"/>
  <c r="L42" i="11"/>
  <c r="U12" i="11"/>
  <c r="AB6" i="11"/>
  <c r="T6" i="11"/>
  <c r="M7" i="11"/>
  <c r="AC7" i="11"/>
  <c r="U7" i="11"/>
  <c r="O9" i="11"/>
  <c r="AE9" i="11"/>
  <c r="N11" i="11"/>
  <c r="AD11" i="11"/>
  <c r="AC13" i="11"/>
  <c r="U13" i="11"/>
  <c r="AF14" i="11"/>
  <c r="P14" i="11"/>
  <c r="AC19" i="11"/>
  <c r="M19" i="11"/>
  <c r="P20" i="11"/>
  <c r="AF20" i="11"/>
  <c r="X20" i="11"/>
  <c r="AE22" i="11"/>
  <c r="W22" i="11"/>
  <c r="AB24" i="11"/>
  <c r="T24" i="11"/>
  <c r="M28" i="11"/>
  <c r="U28" i="11"/>
  <c r="AC28" i="11"/>
  <c r="P29" i="11"/>
  <c r="AF29" i="11"/>
  <c r="X29" i="11"/>
  <c r="N31" i="11"/>
  <c r="AD31" i="11"/>
  <c r="V31" i="11"/>
  <c r="L32" i="11"/>
  <c r="AB32" i="11"/>
  <c r="T32" i="11"/>
  <c r="AB34" i="11"/>
  <c r="T34" i="11"/>
  <c r="AF34" i="11"/>
  <c r="X34" i="11"/>
  <c r="N35" i="11"/>
  <c r="AD35" i="11"/>
  <c r="V35" i="11"/>
  <c r="L37" i="11"/>
  <c r="T37" i="11"/>
  <c r="L38" i="11"/>
  <c r="AB38" i="11"/>
  <c r="T38" i="11"/>
  <c r="AB40" i="11"/>
  <c r="T40" i="11"/>
  <c r="AE41" i="11"/>
  <c r="W41" i="11"/>
  <c r="AC43" i="11"/>
  <c r="M43" i="11"/>
  <c r="N22" i="11"/>
  <c r="P28" i="11"/>
  <c r="L40" i="11"/>
  <c r="T10" i="11"/>
  <c r="V11" i="11"/>
  <c r="V15" i="11"/>
  <c r="U27" i="11"/>
  <c r="P9" i="11"/>
  <c r="AF9" i="11"/>
  <c r="X9" i="11"/>
  <c r="M17" i="11"/>
  <c r="AC17" i="11"/>
  <c r="U17" i="11"/>
  <c r="P22" i="11"/>
  <c r="AF22" i="11"/>
  <c r="L25" i="11"/>
  <c r="AB25" i="11"/>
  <c r="T25" i="11"/>
  <c r="P26" i="11"/>
  <c r="AF26" i="11"/>
  <c r="X26" i="11"/>
  <c r="O27" i="11"/>
  <c r="AE27" i="11"/>
  <c r="W27" i="11"/>
  <c r="N28" i="11"/>
  <c r="AD28" i="11"/>
  <c r="L29" i="11"/>
  <c r="AB29" i="11"/>
  <c r="P30" i="11"/>
  <c r="AF30" i="11"/>
  <c r="O31" i="11"/>
  <c r="AE31" i="11"/>
  <c r="W31" i="11"/>
  <c r="M32" i="11"/>
  <c r="AC32" i="11"/>
  <c r="U32" i="11"/>
  <c r="M33" i="11"/>
  <c r="AC33" i="11"/>
  <c r="U33" i="11"/>
  <c r="M34" i="11"/>
  <c r="AC34" i="11"/>
  <c r="K35" i="11"/>
  <c r="AA35" i="11"/>
  <c r="S35" i="11"/>
  <c r="P35" i="11"/>
  <c r="X35" i="11"/>
  <c r="O36" i="11"/>
  <c r="AE36" i="11"/>
  <c r="W36" i="11"/>
  <c r="M37" i="11"/>
  <c r="AC37" i="11"/>
  <c r="N38" i="11"/>
  <c r="AD38" i="11"/>
  <c r="V38" i="11"/>
  <c r="N39" i="11"/>
  <c r="AD39" i="11"/>
  <c r="V39" i="11"/>
  <c r="M40" i="11"/>
  <c r="AC40" i="11"/>
  <c r="U40" i="11"/>
  <c r="P41" i="11"/>
  <c r="AF41" i="11"/>
  <c r="X41" i="11"/>
  <c r="N42" i="11"/>
  <c r="AD42" i="11"/>
  <c r="N43" i="11"/>
  <c r="AD43" i="11"/>
  <c r="V43" i="11"/>
  <c r="M10" i="11"/>
  <c r="O22" i="11"/>
  <c r="K25" i="11"/>
  <c r="L34" i="11"/>
  <c r="N36" i="11"/>
  <c r="P40" i="11"/>
  <c r="L6" i="11"/>
  <c r="V6" i="11"/>
  <c r="W7" i="11"/>
  <c r="S9" i="11"/>
  <c r="U10" i="11"/>
  <c r="S17" i="11"/>
  <c r="V20" i="11"/>
  <c r="T22" i="11"/>
  <c r="S24" i="11"/>
  <c r="X25" i="11"/>
  <c r="V27" i="11"/>
  <c r="U29" i="11"/>
  <c r="T31" i="11"/>
  <c r="U35" i="11"/>
  <c r="X37" i="11"/>
  <c r="V42" i="11"/>
  <c r="AA9" i="11"/>
  <c r="AF11" i="11"/>
  <c r="AB15" i="11"/>
  <c r="AD18" i="11"/>
  <c r="AC21" i="11"/>
  <c r="AE24" i="11"/>
  <c r="AF27" i="11"/>
  <c r="AF33" i="11"/>
  <c r="AA41" i="11"/>
  <c r="AF43" i="11"/>
  <c r="X43" i="11"/>
  <c r="F44" i="10"/>
  <c r="F57" i="10"/>
  <c r="D57" i="10"/>
  <c r="E44" i="10"/>
  <c r="D56" i="10"/>
  <c r="F3" i="10"/>
  <c r="F56" i="10"/>
  <c r="D30" i="10"/>
  <c r="E30" i="10"/>
  <c r="F30" i="10"/>
  <c r="H30" i="10" s="1"/>
  <c r="F45" i="10"/>
  <c r="H45" i="10" s="1"/>
  <c r="F43" i="10"/>
  <c r="F55" i="10"/>
  <c r="D55" i="10"/>
  <c r="D43" i="10"/>
  <c r="D3" i="10"/>
  <c r="D38" i="10" s="1"/>
  <c r="E45" i="10"/>
  <c r="D44" i="10"/>
  <c r="E57" i="10"/>
  <c r="D45" i="10"/>
  <c r="E55" i="10"/>
  <c r="E43" i="10"/>
  <c r="E3" i="10"/>
  <c r="E56" i="10"/>
  <c r="R44" i="9"/>
  <c r="D43" i="9"/>
  <c r="D6" i="9"/>
  <c r="D42" i="9"/>
  <c r="F43" i="9"/>
  <c r="F42" i="9"/>
  <c r="F33" i="9"/>
  <c r="Q44" i="9"/>
  <c r="D54" i="9"/>
  <c r="F54" i="9"/>
  <c r="H4" i="9"/>
  <c r="I6" i="9" s="1"/>
  <c r="H44" i="9"/>
  <c r="I44" i="9" s="1"/>
  <c r="F55" i="9"/>
  <c r="F53" i="9"/>
  <c r="F6" i="9"/>
  <c r="F4" i="9" s="1"/>
  <c r="F41" i="9"/>
  <c r="D33" i="9"/>
  <c r="D55" i="9"/>
  <c r="D53" i="9"/>
  <c r="D41" i="9"/>
  <c r="J17" i="5"/>
  <c r="H56" i="10" l="1"/>
  <c r="H57" i="10"/>
  <c r="H43" i="10"/>
  <c r="H44" i="10"/>
  <c r="H3" i="10"/>
  <c r="H55" i="10"/>
  <c r="B29" i="13"/>
  <c r="Z29" i="13" s="1"/>
  <c r="F46" i="10"/>
  <c r="F50" i="10" s="1"/>
  <c r="D44" i="9"/>
  <c r="D47" i="9" s="1"/>
  <c r="F38" i="10"/>
  <c r="H38" i="10" s="1"/>
  <c r="E38" i="10"/>
  <c r="E46" i="10"/>
  <c r="E50" i="10" s="1"/>
  <c r="D46" i="10"/>
  <c r="D51" i="10" s="1"/>
  <c r="I41" i="9"/>
  <c r="I47" i="9" s="1"/>
  <c r="I10" i="9"/>
  <c r="I14" i="9"/>
  <c r="I18" i="9"/>
  <c r="I22" i="9"/>
  <c r="I26" i="9"/>
  <c r="I30" i="9"/>
  <c r="I37" i="9"/>
  <c r="I12" i="9"/>
  <c r="I16" i="9"/>
  <c r="I24" i="9"/>
  <c r="I28" i="9"/>
  <c r="I9" i="9"/>
  <c r="I17" i="9"/>
  <c r="I21" i="9"/>
  <c r="I25" i="9"/>
  <c r="I29" i="9"/>
  <c r="I4" i="9"/>
  <c r="I7" i="9"/>
  <c r="I11" i="9"/>
  <c r="I15" i="9"/>
  <c r="I19" i="9"/>
  <c r="I23" i="9"/>
  <c r="I27" i="9"/>
  <c r="I31" i="9"/>
  <c r="I38" i="9"/>
  <c r="I8" i="9"/>
  <c r="I20" i="9"/>
  <c r="I33" i="9"/>
  <c r="I13" i="9"/>
  <c r="I35" i="9"/>
  <c r="I42" i="9"/>
  <c r="I48" i="9" s="1"/>
  <c r="I43" i="9"/>
  <c r="I49" i="9" s="1"/>
  <c r="D4" i="9"/>
  <c r="E27" i="9" s="1"/>
  <c r="H49" i="9"/>
  <c r="H48" i="9"/>
  <c r="H47" i="9"/>
  <c r="F44" i="9"/>
  <c r="G37" i="9"/>
  <c r="G30" i="9"/>
  <c r="G28" i="9"/>
  <c r="G26" i="9"/>
  <c r="G24" i="9"/>
  <c r="G35" i="9"/>
  <c r="G31" i="9"/>
  <c r="G27" i="9"/>
  <c r="G23" i="9"/>
  <c r="G21" i="9"/>
  <c r="G19" i="9"/>
  <c r="G17" i="9"/>
  <c r="G15" i="9"/>
  <c r="G13" i="9"/>
  <c r="G11" i="9"/>
  <c r="G9" i="9"/>
  <c r="G7" i="9"/>
  <c r="G38" i="9"/>
  <c r="G29" i="9"/>
  <c r="G25" i="9"/>
  <c r="G12" i="9"/>
  <c r="G18" i="9"/>
  <c r="G14" i="9"/>
  <c r="G10" i="9"/>
  <c r="G22" i="9"/>
  <c r="G8" i="9"/>
  <c r="G20" i="9"/>
  <c r="G16" i="9"/>
  <c r="H46" i="10" l="1"/>
  <c r="F51" i="10"/>
  <c r="H51" i="10" s="1"/>
  <c r="D49" i="10"/>
  <c r="F49" i="10"/>
  <c r="E18" i="9"/>
  <c r="E11" i="9"/>
  <c r="D48" i="9"/>
  <c r="D49" i="9"/>
  <c r="I55" i="9"/>
  <c r="E28" i="9"/>
  <c r="D50" i="10"/>
  <c r="D52" i="10" s="1"/>
  <c r="E51" i="10"/>
  <c r="E49" i="10"/>
  <c r="E19" i="9"/>
  <c r="E37" i="9"/>
  <c r="E13" i="9"/>
  <c r="E29" i="9"/>
  <c r="I53" i="9"/>
  <c r="E9" i="9"/>
  <c r="E26" i="9"/>
  <c r="E7" i="9"/>
  <c r="E21" i="9"/>
  <c r="E35" i="9"/>
  <c r="E20" i="9"/>
  <c r="E31" i="9"/>
  <c r="H50" i="9"/>
  <c r="I54" i="9"/>
  <c r="E33" i="9"/>
  <c r="E17" i="9"/>
  <c r="E10" i="9"/>
  <c r="E12" i="9"/>
  <c r="E30" i="9"/>
  <c r="E14" i="9"/>
  <c r="E22" i="9"/>
  <c r="E25" i="9"/>
  <c r="E8" i="9"/>
  <c r="E15" i="9"/>
  <c r="E38" i="9"/>
  <c r="E23" i="9"/>
  <c r="E16" i="9"/>
  <c r="E24" i="9"/>
  <c r="I50" i="9"/>
  <c r="F49" i="9"/>
  <c r="F48" i="9"/>
  <c r="F47" i="9"/>
  <c r="G55" i="9"/>
  <c r="G33" i="9"/>
  <c r="G43" i="9"/>
  <c r="G53" i="9"/>
  <c r="G41" i="9"/>
  <c r="G6" i="9"/>
  <c r="G42" i="9"/>
  <c r="G54" i="9"/>
  <c r="H57" i="1"/>
  <c r="H49" i="10" l="1"/>
  <c r="H50" i="10"/>
  <c r="F52" i="10"/>
  <c r="H52" i="10" s="1"/>
  <c r="D50" i="9"/>
  <c r="E55" i="9"/>
  <c r="E54" i="9"/>
  <c r="E52" i="10"/>
  <c r="E6" i="9"/>
  <c r="E4" i="9" s="1"/>
  <c r="E42" i="9"/>
  <c r="E43" i="9"/>
  <c r="E41" i="9"/>
  <c r="E53" i="9"/>
  <c r="F50" i="9"/>
  <c r="G44" i="9"/>
  <c r="G4" i="9"/>
  <c r="I38" i="5"/>
  <c r="E44" i="9" l="1"/>
  <c r="I48" i="5"/>
  <c r="I33" i="5"/>
  <c r="I24" i="5"/>
  <c r="I21" i="5"/>
  <c r="I18" i="5"/>
  <c r="G18" i="5"/>
  <c r="I11" i="5"/>
  <c r="I6" i="5"/>
  <c r="E55" i="5"/>
  <c r="C52" i="5"/>
  <c r="G37" i="5"/>
  <c r="G29" i="5"/>
  <c r="C28" i="5"/>
  <c r="F26" i="5"/>
  <c r="E20" i="5"/>
  <c r="F18" i="11" l="1"/>
  <c r="F29" i="11"/>
  <c r="J28" i="5"/>
  <c r="J55" i="5"/>
  <c r="J29" i="5"/>
  <c r="E18" i="5"/>
  <c r="J37" i="5"/>
  <c r="J52" i="5"/>
  <c r="I4" i="5"/>
  <c r="R4" i="9" s="1"/>
  <c r="H4" i="5"/>
  <c r="E47" i="5"/>
  <c r="E41" i="5"/>
  <c r="C40" i="5"/>
  <c r="C39" i="5"/>
  <c r="G42" i="5"/>
  <c r="G35" i="5"/>
  <c r="F25" i="5"/>
  <c r="C27" i="5"/>
  <c r="C45" i="5"/>
  <c r="C53" i="5"/>
  <c r="G16" i="5"/>
  <c r="C36" i="5"/>
  <c r="G23" i="5"/>
  <c r="C43" i="5"/>
  <c r="E46" i="5"/>
  <c r="E44" i="5"/>
  <c r="E56" i="5"/>
  <c r="O29" i="11" l="1"/>
  <c r="Q29" i="11" s="1"/>
  <c r="AE29" i="11"/>
  <c r="AG29" i="11" s="1"/>
  <c r="X29" i="13" s="1"/>
  <c r="W29" i="11"/>
  <c r="Y29" i="11" s="1"/>
  <c r="P29" i="13" s="1"/>
  <c r="O18" i="11"/>
  <c r="AE18" i="11"/>
  <c r="W18" i="11"/>
  <c r="G17" i="11"/>
  <c r="Q4" i="9"/>
  <c r="G4" i="11"/>
  <c r="J46" i="5"/>
  <c r="J53" i="5"/>
  <c r="G33" i="5"/>
  <c r="J43" i="5"/>
  <c r="J44" i="5"/>
  <c r="G21" i="5"/>
  <c r="J27" i="5"/>
  <c r="F24" i="5"/>
  <c r="E38" i="5"/>
  <c r="J36" i="5"/>
  <c r="J45" i="5"/>
  <c r="G38" i="5"/>
  <c r="J47" i="5"/>
  <c r="J56" i="5"/>
  <c r="C30" i="5"/>
  <c r="G32" i="5"/>
  <c r="C31" i="5"/>
  <c r="F57" i="1"/>
  <c r="F56" i="1"/>
  <c r="H55" i="1"/>
  <c r="H56" i="1"/>
  <c r="C38" i="5"/>
  <c r="C22" i="5"/>
  <c r="D54" i="5"/>
  <c r="C34" i="5"/>
  <c r="C19" i="5"/>
  <c r="H3" i="1"/>
  <c r="H30" i="1"/>
  <c r="F30" i="1"/>
  <c r="F44" i="1"/>
  <c r="F45" i="1"/>
  <c r="H44" i="1"/>
  <c r="H45" i="1"/>
  <c r="H29" i="13" l="1"/>
  <c r="AF29" i="13" s="1"/>
  <c r="P17" i="11"/>
  <c r="G17" i="13" s="1"/>
  <c r="AF17" i="11"/>
  <c r="X17" i="11"/>
  <c r="J24" i="5"/>
  <c r="C18" i="5"/>
  <c r="D4" i="5"/>
  <c r="C54" i="11" s="1"/>
  <c r="J30" i="5"/>
  <c r="C21" i="5"/>
  <c r="C33" i="5"/>
  <c r="J38" i="5"/>
  <c r="F4" i="5"/>
  <c r="J54" i="5"/>
  <c r="C13" i="5"/>
  <c r="E14" i="5"/>
  <c r="G15" i="5"/>
  <c r="C12" i="5"/>
  <c r="G50" i="5"/>
  <c r="E51" i="5"/>
  <c r="C49" i="5"/>
  <c r="H38" i="1"/>
  <c r="I7" i="1" s="1"/>
  <c r="H46" i="1"/>
  <c r="I46" i="1" s="1"/>
  <c r="H17" i="14" l="1"/>
  <c r="I17" i="14" s="1"/>
  <c r="H4" i="14"/>
  <c r="Y17" i="11"/>
  <c r="P17" i="13" s="1"/>
  <c r="O17" i="13"/>
  <c r="AG17" i="11"/>
  <c r="X17" i="13" s="1"/>
  <c r="W17" i="13"/>
  <c r="X17" i="14" s="1"/>
  <c r="Q17" i="11"/>
  <c r="H17" i="13" s="1"/>
  <c r="O4" i="9"/>
  <c r="E4" i="11"/>
  <c r="E26" i="11"/>
  <c r="E25" i="11"/>
  <c r="E24" i="11"/>
  <c r="G48" i="5"/>
  <c r="J33" i="5"/>
  <c r="K4" i="9"/>
  <c r="C4" i="11"/>
  <c r="G11" i="5"/>
  <c r="C48" i="5"/>
  <c r="E11" i="5"/>
  <c r="E48" i="5"/>
  <c r="J21" i="5"/>
  <c r="J18" i="5"/>
  <c r="I13" i="1"/>
  <c r="I14" i="1"/>
  <c r="I15" i="1"/>
  <c r="I23" i="1"/>
  <c r="I24" i="1"/>
  <c r="I22" i="1"/>
  <c r="I35" i="1"/>
  <c r="I34" i="1"/>
  <c r="I27" i="1"/>
  <c r="I26" i="1"/>
  <c r="I44" i="1"/>
  <c r="I50" i="1" s="1"/>
  <c r="I45" i="1"/>
  <c r="I51" i="1" s="1"/>
  <c r="H51" i="1"/>
  <c r="H49" i="1"/>
  <c r="H50" i="1"/>
  <c r="I32" i="1"/>
  <c r="I25" i="1"/>
  <c r="I21" i="1"/>
  <c r="I17" i="1"/>
  <c r="I9" i="1"/>
  <c r="I5" i="1"/>
  <c r="I36" i="1"/>
  <c r="I20" i="1"/>
  <c r="I16" i="1"/>
  <c r="I12" i="1"/>
  <c r="I8" i="1"/>
  <c r="I4" i="1"/>
  <c r="I19" i="1"/>
  <c r="I11" i="1"/>
  <c r="I38" i="1"/>
  <c r="I28" i="1"/>
  <c r="I18" i="1"/>
  <c r="I10" i="1"/>
  <c r="I6" i="1"/>
  <c r="I43" i="1"/>
  <c r="I49" i="1" s="1"/>
  <c r="I30" i="1"/>
  <c r="I3" i="1"/>
  <c r="C11" i="5"/>
  <c r="E9" i="5"/>
  <c r="G10" i="5"/>
  <c r="C7" i="5"/>
  <c r="C8" i="5"/>
  <c r="F55" i="1"/>
  <c r="Q17" i="15" l="1"/>
  <c r="P17" i="14"/>
  <c r="AF17" i="13"/>
  <c r="AE17" i="13"/>
  <c r="X4" i="14"/>
  <c r="Y17" i="14"/>
  <c r="K10" i="9"/>
  <c r="K9" i="9"/>
  <c r="K27" i="9"/>
  <c r="K20" i="9"/>
  <c r="K19" i="9"/>
  <c r="K22" i="9"/>
  <c r="K23" i="9"/>
  <c r="K37" i="9"/>
  <c r="K11" i="9"/>
  <c r="K31" i="9"/>
  <c r="K18" i="9"/>
  <c r="K13" i="9"/>
  <c r="K30" i="9"/>
  <c r="K15" i="9"/>
  <c r="K24" i="9"/>
  <c r="K16" i="9"/>
  <c r="K29" i="9"/>
  <c r="K28" i="9"/>
  <c r="K35" i="9"/>
  <c r="K12" i="9"/>
  <c r="K7" i="9"/>
  <c r="K25" i="9"/>
  <c r="K17" i="9"/>
  <c r="K26" i="9"/>
  <c r="K14" i="9"/>
  <c r="K8" i="9"/>
  <c r="K38" i="9"/>
  <c r="K21" i="9"/>
  <c r="J48" i="5"/>
  <c r="G6" i="5"/>
  <c r="E6" i="5"/>
  <c r="J11" i="5"/>
  <c r="I57" i="1"/>
  <c r="D57" i="1"/>
  <c r="I56" i="1"/>
  <c r="D56" i="1"/>
  <c r="I55" i="1"/>
  <c r="H52" i="1"/>
  <c r="I52" i="1"/>
  <c r="C6" i="5"/>
  <c r="D30" i="1"/>
  <c r="F43" i="1"/>
  <c r="F3" i="1"/>
  <c r="F38" i="1" s="1"/>
  <c r="G7" i="1" s="1"/>
  <c r="D55" i="1"/>
  <c r="P4" i="14" l="1"/>
  <c r="Q17" i="14"/>
  <c r="R17" i="15"/>
  <c r="Q4" i="15"/>
  <c r="AA17" i="14"/>
  <c r="AB17" i="14" s="1"/>
  <c r="K43" i="9"/>
  <c r="AB4" i="11" s="1"/>
  <c r="K42" i="9"/>
  <c r="T4" i="11" s="1"/>
  <c r="K55" i="9"/>
  <c r="K33" i="9"/>
  <c r="K54" i="9"/>
  <c r="K41" i="9"/>
  <c r="L4" i="11" s="1"/>
  <c r="K6" i="9"/>
  <c r="K53" i="9"/>
  <c r="E4" i="5"/>
  <c r="C4" i="5"/>
  <c r="G4" i="5"/>
  <c r="G13" i="1"/>
  <c r="G14" i="1"/>
  <c r="G15" i="1"/>
  <c r="G23" i="1"/>
  <c r="G24" i="1"/>
  <c r="G22" i="1"/>
  <c r="G34" i="1"/>
  <c r="G35" i="1"/>
  <c r="G27" i="1"/>
  <c r="G26" i="1"/>
  <c r="F46" i="1"/>
  <c r="F49" i="1" s="1"/>
  <c r="J6" i="5"/>
  <c r="D3" i="1"/>
  <c r="E7" i="1" s="1"/>
  <c r="F50" i="11" l="1"/>
  <c r="F48" i="11"/>
  <c r="B6" i="11"/>
  <c r="B52" i="11"/>
  <c r="B53" i="11"/>
  <c r="B49" i="11"/>
  <c r="B48" i="11"/>
  <c r="D55" i="11"/>
  <c r="D56" i="11"/>
  <c r="D47" i="11"/>
  <c r="D51" i="11"/>
  <c r="D48" i="11"/>
  <c r="L54" i="11"/>
  <c r="C4" i="13"/>
  <c r="K4" i="13"/>
  <c r="T54" i="11"/>
  <c r="AB54" i="11"/>
  <c r="S4" i="13"/>
  <c r="K44" i="9"/>
  <c r="K47" i="9" s="1"/>
  <c r="F4" i="11"/>
  <c r="P4" i="9"/>
  <c r="F37" i="11"/>
  <c r="F42" i="11"/>
  <c r="F35" i="11"/>
  <c r="F16" i="11"/>
  <c r="F23" i="11"/>
  <c r="F21" i="11"/>
  <c r="F32" i="11"/>
  <c r="F38" i="11"/>
  <c r="F33" i="11"/>
  <c r="F15" i="11"/>
  <c r="F11" i="11"/>
  <c r="F10" i="11"/>
  <c r="B4" i="11"/>
  <c r="J4" i="9"/>
  <c r="J35" i="9" s="1"/>
  <c r="B28" i="11"/>
  <c r="B43" i="11"/>
  <c r="B45" i="11"/>
  <c r="B27" i="11"/>
  <c r="B40" i="11"/>
  <c r="B39" i="11"/>
  <c r="B36" i="11"/>
  <c r="B34" i="11"/>
  <c r="B30" i="11"/>
  <c r="B19" i="11"/>
  <c r="B38" i="11"/>
  <c r="B31" i="11"/>
  <c r="B22" i="11"/>
  <c r="B18" i="11"/>
  <c r="B13" i="11"/>
  <c r="B21" i="11"/>
  <c r="B33" i="11"/>
  <c r="B12" i="11"/>
  <c r="B11" i="11"/>
  <c r="B7" i="11"/>
  <c r="B8" i="11"/>
  <c r="F6" i="11"/>
  <c r="D4" i="11"/>
  <c r="L4" i="9"/>
  <c r="D20" i="11"/>
  <c r="D41" i="11"/>
  <c r="D18" i="11"/>
  <c r="D46" i="11"/>
  <c r="D44" i="11"/>
  <c r="D38" i="11"/>
  <c r="D14" i="11"/>
  <c r="D11" i="11"/>
  <c r="D9" i="11"/>
  <c r="D6" i="11"/>
  <c r="E13" i="1"/>
  <c r="E14" i="1"/>
  <c r="E15" i="1"/>
  <c r="E23" i="1"/>
  <c r="E22" i="1"/>
  <c r="E24" i="1"/>
  <c r="E35" i="1"/>
  <c r="E34" i="1"/>
  <c r="E30" i="1"/>
  <c r="E27" i="1"/>
  <c r="E26" i="1"/>
  <c r="F50" i="1"/>
  <c r="F51" i="1"/>
  <c r="D46" i="1"/>
  <c r="D49" i="1" s="1"/>
  <c r="J4" i="5"/>
  <c r="G32" i="1"/>
  <c r="G20" i="1"/>
  <c r="G16" i="1"/>
  <c r="G12" i="1"/>
  <c r="G8" i="1"/>
  <c r="G25" i="1"/>
  <c r="G19" i="1"/>
  <c r="G9" i="1"/>
  <c r="G4" i="1"/>
  <c r="G36" i="1"/>
  <c r="G5" i="1"/>
  <c r="G18" i="1"/>
  <c r="G17" i="1"/>
  <c r="G11" i="1"/>
  <c r="G6" i="1"/>
  <c r="G28" i="1"/>
  <c r="G21" i="1"/>
  <c r="G10" i="1"/>
  <c r="E28" i="1"/>
  <c r="E18" i="1"/>
  <c r="E10" i="1"/>
  <c r="E6" i="1"/>
  <c r="E25" i="1"/>
  <c r="E21" i="1"/>
  <c r="E17" i="1"/>
  <c r="E9" i="1"/>
  <c r="E5" i="1"/>
  <c r="E32" i="1"/>
  <c r="E20" i="1"/>
  <c r="E16" i="1"/>
  <c r="E12" i="1"/>
  <c r="E8" i="1"/>
  <c r="E4" i="1"/>
  <c r="E36" i="1"/>
  <c r="E19" i="1"/>
  <c r="E11" i="1"/>
  <c r="M4" i="9" l="1"/>
  <c r="S4" i="9" s="1"/>
  <c r="AA4" i="13"/>
  <c r="E3" i="1"/>
  <c r="E38" i="1" s="1"/>
  <c r="AG54" i="11"/>
  <c r="X54" i="13" s="1"/>
  <c r="S54" i="13"/>
  <c r="T54" i="14" s="1"/>
  <c r="T4" i="14" s="1"/>
  <c r="C54" i="13"/>
  <c r="Q54" i="11"/>
  <c r="H54" i="13" s="1"/>
  <c r="K54" i="13"/>
  <c r="Y54" i="11"/>
  <c r="P54" i="13" s="1"/>
  <c r="J27" i="9"/>
  <c r="J22" i="9"/>
  <c r="J24" i="9"/>
  <c r="J8" i="9"/>
  <c r="J13" i="9"/>
  <c r="J14" i="9"/>
  <c r="J23" i="9"/>
  <c r="J37" i="9"/>
  <c r="J33" i="9" s="1"/>
  <c r="J10" i="9"/>
  <c r="J17" i="9"/>
  <c r="J30" i="9"/>
  <c r="J18" i="9"/>
  <c r="J31" i="9"/>
  <c r="J25" i="9"/>
  <c r="J16" i="9"/>
  <c r="J21" i="9"/>
  <c r="J7" i="9"/>
  <c r="J20" i="9"/>
  <c r="J38" i="9"/>
  <c r="J29" i="9"/>
  <c r="J12" i="9"/>
  <c r="J19" i="9"/>
  <c r="J28" i="9"/>
  <c r="J26" i="9"/>
  <c r="J15" i="9"/>
  <c r="J11" i="9"/>
  <c r="J9" i="9"/>
  <c r="N4" i="9"/>
  <c r="L8" i="9"/>
  <c r="L38" i="9"/>
  <c r="L21" i="9"/>
  <c r="L35" i="9"/>
  <c r="M35" i="9" s="1"/>
  <c r="L22" i="9"/>
  <c r="L7" i="9"/>
  <c r="L23" i="9"/>
  <c r="L37" i="9"/>
  <c r="L14" i="9"/>
  <c r="L11" i="9"/>
  <c r="L31" i="9"/>
  <c r="L13" i="9"/>
  <c r="L30" i="9"/>
  <c r="L15" i="9"/>
  <c r="L12" i="9"/>
  <c r="L16" i="9"/>
  <c r="L25" i="9"/>
  <c r="L17" i="9"/>
  <c r="L26" i="9"/>
  <c r="L10" i="9"/>
  <c r="L9" i="9"/>
  <c r="L27" i="9"/>
  <c r="L20" i="9"/>
  <c r="L18" i="9"/>
  <c r="L24" i="9"/>
  <c r="L29" i="9"/>
  <c r="L19" i="9"/>
  <c r="L28" i="9"/>
  <c r="K48" i="9"/>
  <c r="K49" i="9"/>
  <c r="E56" i="1"/>
  <c r="G55" i="1"/>
  <c r="E55" i="1"/>
  <c r="G57" i="1"/>
  <c r="G56" i="1"/>
  <c r="E57" i="1"/>
  <c r="F52" i="1"/>
  <c r="D51" i="1"/>
  <c r="D50" i="1"/>
  <c r="E44" i="1"/>
  <c r="E45" i="1"/>
  <c r="E43" i="1"/>
  <c r="G44" i="1"/>
  <c r="G45" i="1"/>
  <c r="G3" i="1"/>
  <c r="G30" i="1"/>
  <c r="L54" i="14" l="1"/>
  <c r="Q54" i="14" s="1"/>
  <c r="M54" i="15"/>
  <c r="M15" i="9"/>
  <c r="M20" i="9"/>
  <c r="N20" i="9" s="1"/>
  <c r="M25" i="9"/>
  <c r="M17" i="9"/>
  <c r="N17" i="9" s="1"/>
  <c r="P17" i="9" s="1"/>
  <c r="M14" i="9"/>
  <c r="M22" i="9"/>
  <c r="AF54" i="13"/>
  <c r="M26" i="9"/>
  <c r="M12" i="9"/>
  <c r="M7" i="9"/>
  <c r="M31" i="9"/>
  <c r="M10" i="9"/>
  <c r="N10" i="9" s="1"/>
  <c r="M13" i="9"/>
  <c r="N13" i="9" s="1"/>
  <c r="M27" i="9"/>
  <c r="N27" i="9" s="1"/>
  <c r="P27" i="9" s="1"/>
  <c r="D54" i="14"/>
  <c r="AA54" i="13"/>
  <c r="M9" i="9"/>
  <c r="M28" i="9"/>
  <c r="M29" i="9"/>
  <c r="M21" i="9"/>
  <c r="N21" i="9" s="1"/>
  <c r="M18" i="9"/>
  <c r="M37" i="9"/>
  <c r="M8" i="9"/>
  <c r="M11" i="9"/>
  <c r="M19" i="9"/>
  <c r="M38" i="9"/>
  <c r="M16" i="9"/>
  <c r="M30" i="9"/>
  <c r="N30" i="9" s="1"/>
  <c r="P30" i="9" s="1"/>
  <c r="M23" i="9"/>
  <c r="M24" i="9"/>
  <c r="N24" i="9" s="1"/>
  <c r="O24" i="9" s="1"/>
  <c r="I54" i="14"/>
  <c r="D4" i="14"/>
  <c r="Y54" i="14"/>
  <c r="L4" i="14"/>
  <c r="N26" i="9"/>
  <c r="N15" i="9"/>
  <c r="O15" i="9" s="1"/>
  <c r="N25" i="9"/>
  <c r="P25" i="9" s="1"/>
  <c r="N22" i="9"/>
  <c r="P22" i="9" s="1"/>
  <c r="J42" i="9"/>
  <c r="S4" i="11" s="1"/>
  <c r="K50" i="9"/>
  <c r="N9" i="9"/>
  <c r="O9" i="9" s="1"/>
  <c r="N8" i="9"/>
  <c r="O8" i="9" s="1"/>
  <c r="N29" i="9"/>
  <c r="O29" i="9" s="1"/>
  <c r="N28" i="9"/>
  <c r="O28" i="9" s="1"/>
  <c r="N18" i="9"/>
  <c r="O18" i="9" s="1"/>
  <c r="N37" i="9"/>
  <c r="P37" i="9" s="1"/>
  <c r="O25" i="9"/>
  <c r="L54" i="9"/>
  <c r="L42" i="9"/>
  <c r="U4" i="11" s="1"/>
  <c r="L33" i="9"/>
  <c r="L55" i="9"/>
  <c r="J55" i="9"/>
  <c r="J54" i="9"/>
  <c r="N19" i="9"/>
  <c r="L43" i="9"/>
  <c r="AC4" i="11" s="1"/>
  <c r="N31" i="9"/>
  <c r="N23" i="9"/>
  <c r="J43" i="9"/>
  <c r="AA4" i="11" s="1"/>
  <c r="J41" i="9"/>
  <c r="K4" i="11" s="1"/>
  <c r="J6" i="9"/>
  <c r="J53" i="9"/>
  <c r="N11" i="9"/>
  <c r="L53" i="9"/>
  <c r="L41" i="9"/>
  <c r="M4" i="11" s="1"/>
  <c r="L6" i="9"/>
  <c r="N38" i="9"/>
  <c r="D52" i="1"/>
  <c r="E46" i="1"/>
  <c r="G46" i="1"/>
  <c r="G38" i="1"/>
  <c r="R54" i="15" l="1"/>
  <c r="M4" i="15"/>
  <c r="P13" i="9"/>
  <c r="O13" i="9"/>
  <c r="P10" i="9"/>
  <c r="O10" i="9"/>
  <c r="S25" i="9"/>
  <c r="AA54" i="14"/>
  <c r="AB54" i="14" s="1"/>
  <c r="O22" i="9"/>
  <c r="S22" i="9" s="1"/>
  <c r="G19" i="10" s="1"/>
  <c r="O27" i="9"/>
  <c r="S27" i="9" s="1"/>
  <c r="G24" i="10" s="1"/>
  <c r="K24" i="10" s="1"/>
  <c r="P18" i="9"/>
  <c r="P15" i="9"/>
  <c r="S15" i="9" s="1"/>
  <c r="K52" i="11"/>
  <c r="B4" i="13"/>
  <c r="K53" i="11"/>
  <c r="K49" i="11"/>
  <c r="K45" i="11"/>
  <c r="K48" i="11"/>
  <c r="O37" i="9"/>
  <c r="S37" i="9" s="1"/>
  <c r="D4" i="13"/>
  <c r="M55" i="11"/>
  <c r="M51" i="11"/>
  <c r="M56" i="11"/>
  <c r="M48" i="11"/>
  <c r="D48" i="13" s="1"/>
  <c r="M46" i="11"/>
  <c r="M44" i="11"/>
  <c r="M47" i="11"/>
  <c r="O17" i="9"/>
  <c r="P9" i="9"/>
  <c r="AA52" i="11"/>
  <c r="R4" i="13"/>
  <c r="AA53" i="11"/>
  <c r="AA45" i="11"/>
  <c r="AA49" i="11"/>
  <c r="AA48" i="11"/>
  <c r="U56" i="11"/>
  <c r="L4" i="13"/>
  <c r="U55" i="11"/>
  <c r="U51" i="11"/>
  <c r="U47" i="11"/>
  <c r="U48" i="11"/>
  <c r="U46" i="11"/>
  <c r="U44" i="11"/>
  <c r="T4" i="13"/>
  <c r="AC55" i="11"/>
  <c r="AC51" i="11"/>
  <c r="AC56" i="11"/>
  <c r="AC48" i="11"/>
  <c r="T48" i="13" s="1"/>
  <c r="AC46" i="11"/>
  <c r="AC44" i="11"/>
  <c r="AC47" i="11"/>
  <c r="S53" i="11"/>
  <c r="S49" i="11"/>
  <c r="J4" i="13"/>
  <c r="S52" i="11"/>
  <c r="S48" i="11"/>
  <c r="J48" i="13" s="1"/>
  <c r="S45" i="11"/>
  <c r="P8" i="9"/>
  <c r="S8" i="9" s="1"/>
  <c r="O30" i="9"/>
  <c r="S30" i="9" s="1"/>
  <c r="AA6" i="11"/>
  <c r="R6" i="13" s="1"/>
  <c r="AA12" i="11"/>
  <c r="AA43" i="11"/>
  <c r="AA11" i="11"/>
  <c r="R11" i="13" s="1"/>
  <c r="AA18" i="11"/>
  <c r="R18" i="13" s="1"/>
  <c r="AA40" i="11"/>
  <c r="AA27" i="11"/>
  <c r="AA22" i="11"/>
  <c r="AA8" i="11"/>
  <c r="AA39" i="11"/>
  <c r="AA33" i="11"/>
  <c r="R33" i="13" s="1"/>
  <c r="AA21" i="11"/>
  <c r="R21" i="13" s="1"/>
  <c r="AA28" i="11"/>
  <c r="AA38" i="11"/>
  <c r="R38" i="13" s="1"/>
  <c r="AA19" i="11"/>
  <c r="AA30" i="11"/>
  <c r="AA36" i="11"/>
  <c r="AA34" i="11"/>
  <c r="AA13" i="11"/>
  <c r="AA31" i="11"/>
  <c r="AA7" i="11"/>
  <c r="U20" i="11"/>
  <c r="U41" i="11"/>
  <c r="U14" i="11"/>
  <c r="U18" i="11"/>
  <c r="L18" i="13" s="1"/>
  <c r="U9" i="11"/>
  <c r="U11" i="11"/>
  <c r="L11" i="13" s="1"/>
  <c r="U6" i="11"/>
  <c r="L6" i="13" s="1"/>
  <c r="U38" i="11"/>
  <c r="L38" i="13" s="1"/>
  <c r="M18" i="11"/>
  <c r="D18" i="13" s="1"/>
  <c r="M9" i="11"/>
  <c r="D9" i="13" s="1"/>
  <c r="M38" i="11"/>
  <c r="D38" i="13" s="1"/>
  <c r="M6" i="11"/>
  <c r="D6" i="13" s="1"/>
  <c r="M20" i="11"/>
  <c r="D20" i="13" s="1"/>
  <c r="M41" i="11"/>
  <c r="D41" i="13" s="1"/>
  <c r="M14" i="11"/>
  <c r="D14" i="13" s="1"/>
  <c r="M11" i="11"/>
  <c r="D11" i="13" s="1"/>
  <c r="AC41" i="11"/>
  <c r="AC14" i="11"/>
  <c r="AC18" i="11"/>
  <c r="T18" i="13" s="1"/>
  <c r="AC6" i="11"/>
  <c r="T6" i="13" s="1"/>
  <c r="AC20" i="11"/>
  <c r="AC9" i="11"/>
  <c r="AC11" i="11"/>
  <c r="T11" i="13" s="1"/>
  <c r="AC38" i="11"/>
  <c r="T38" i="13" s="1"/>
  <c r="P28" i="9"/>
  <c r="K6" i="11"/>
  <c r="B6" i="13" s="1"/>
  <c r="K36" i="11"/>
  <c r="B36" i="13" s="1"/>
  <c r="K40" i="11"/>
  <c r="B40" i="13" s="1"/>
  <c r="K34" i="11"/>
  <c r="B34" i="13" s="1"/>
  <c r="K13" i="11"/>
  <c r="B13" i="13" s="1"/>
  <c r="K31" i="11"/>
  <c r="B31" i="13" s="1"/>
  <c r="K8" i="11"/>
  <c r="B8" i="13" s="1"/>
  <c r="K21" i="11"/>
  <c r="B21" i="13" s="1"/>
  <c r="K12" i="11"/>
  <c r="B12" i="13" s="1"/>
  <c r="K43" i="11"/>
  <c r="B43" i="13" s="1"/>
  <c r="K11" i="11"/>
  <c r="B11" i="13" s="1"/>
  <c r="K27" i="11"/>
  <c r="B27" i="13" s="1"/>
  <c r="K18" i="11"/>
  <c r="B18" i="13" s="1"/>
  <c r="K30" i="11"/>
  <c r="B30" i="13" s="1"/>
  <c r="K7" i="11"/>
  <c r="B7" i="13" s="1"/>
  <c r="K22" i="11"/>
  <c r="B22" i="13" s="1"/>
  <c r="K39" i="11"/>
  <c r="B39" i="13" s="1"/>
  <c r="K33" i="11"/>
  <c r="B33" i="13" s="1"/>
  <c r="K28" i="11"/>
  <c r="B28" i="13" s="1"/>
  <c r="K38" i="11"/>
  <c r="B38" i="13" s="1"/>
  <c r="K19" i="11"/>
  <c r="B19" i="13" s="1"/>
  <c r="S6" i="11"/>
  <c r="J6" i="13" s="1"/>
  <c r="S8" i="11"/>
  <c r="S39" i="11"/>
  <c r="S33" i="11"/>
  <c r="J33" i="13" s="1"/>
  <c r="S21" i="11"/>
  <c r="J21" i="13" s="1"/>
  <c r="S27" i="11"/>
  <c r="S28" i="11"/>
  <c r="S38" i="11"/>
  <c r="J38" i="13" s="1"/>
  <c r="S18" i="11"/>
  <c r="J18" i="13" s="1"/>
  <c r="S30" i="11"/>
  <c r="S34" i="11"/>
  <c r="S13" i="11"/>
  <c r="S22" i="11"/>
  <c r="S31" i="11"/>
  <c r="S19" i="11"/>
  <c r="S12" i="11"/>
  <c r="S43" i="11"/>
  <c r="S11" i="11"/>
  <c r="J11" i="13" s="1"/>
  <c r="S7" i="11"/>
  <c r="S36" i="11"/>
  <c r="S40" i="11"/>
  <c r="P29" i="9"/>
  <c r="P24" i="9"/>
  <c r="J44" i="9"/>
  <c r="J48" i="9" s="1"/>
  <c r="P31" i="9"/>
  <c r="S31" i="9" s="1"/>
  <c r="O31" i="9"/>
  <c r="P20" i="9"/>
  <c r="O20" i="9"/>
  <c r="M53" i="9"/>
  <c r="M42" i="9"/>
  <c r="N16" i="9"/>
  <c r="P38" i="9"/>
  <c r="O38" i="9"/>
  <c r="N12" i="9"/>
  <c r="M43" i="9"/>
  <c r="P19" i="9"/>
  <c r="O19" i="9"/>
  <c r="M33" i="9"/>
  <c r="M55" i="9"/>
  <c r="N35" i="9"/>
  <c r="G22" i="10"/>
  <c r="M41" i="9"/>
  <c r="N7" i="9"/>
  <c r="M6" i="9"/>
  <c r="O11" i="9"/>
  <c r="P11" i="9"/>
  <c r="P21" i="9"/>
  <c r="O21" i="9"/>
  <c r="L44" i="9"/>
  <c r="L49" i="9" s="1"/>
  <c r="G12" i="10"/>
  <c r="P23" i="9"/>
  <c r="O23" i="9"/>
  <c r="P26" i="9"/>
  <c r="O26" i="9"/>
  <c r="M54" i="9"/>
  <c r="N14" i="9"/>
  <c r="S13" i="9" l="1"/>
  <c r="AB11" i="13"/>
  <c r="S10" i="9"/>
  <c r="G7" i="10" s="1"/>
  <c r="S26" i="9"/>
  <c r="S19" i="9"/>
  <c r="S23" i="9"/>
  <c r="G20" i="10" s="1"/>
  <c r="S11" i="9"/>
  <c r="S24" i="9"/>
  <c r="G21" i="10" s="1"/>
  <c r="Z38" i="13"/>
  <c r="C22" i="14"/>
  <c r="I22" i="14" s="1"/>
  <c r="C27" i="14"/>
  <c r="I27" i="14" s="1"/>
  <c r="Z21" i="13"/>
  <c r="C34" i="14"/>
  <c r="G25" i="10"/>
  <c r="K25" i="10" s="1"/>
  <c r="S28" i="9"/>
  <c r="E20" i="14"/>
  <c r="AB18" i="13"/>
  <c r="S9" i="9"/>
  <c r="G6" i="10" s="1"/>
  <c r="C28" i="14"/>
  <c r="I28" i="14" s="1"/>
  <c r="C7" i="14"/>
  <c r="Z11" i="13"/>
  <c r="C8" i="14"/>
  <c r="I8" i="14" s="1"/>
  <c r="C40" i="14"/>
  <c r="I40" i="14" s="1"/>
  <c r="AB6" i="13"/>
  <c r="AB4" i="13"/>
  <c r="S38" i="9"/>
  <c r="G35" i="10" s="1"/>
  <c r="Z33" i="13"/>
  <c r="C43" i="14"/>
  <c r="I43" i="14" s="1"/>
  <c r="C31" i="14"/>
  <c r="C36" i="14"/>
  <c r="I36" i="14" s="1"/>
  <c r="E14" i="14"/>
  <c r="AB38" i="13"/>
  <c r="G27" i="10"/>
  <c r="G34" i="10"/>
  <c r="K34" i="10" s="1"/>
  <c r="S18" i="9"/>
  <c r="G15" i="10" s="1"/>
  <c r="S17" i="9"/>
  <c r="G14" i="10" s="1"/>
  <c r="S29" i="9"/>
  <c r="G26" i="10" s="1"/>
  <c r="S21" i="9"/>
  <c r="S20" i="9"/>
  <c r="C19" i="14"/>
  <c r="C39" i="14"/>
  <c r="Z18" i="13"/>
  <c r="C12" i="14"/>
  <c r="C13" i="14"/>
  <c r="I13" i="14" s="1"/>
  <c r="Z6" i="13"/>
  <c r="E41" i="14"/>
  <c r="E38" i="14" s="1"/>
  <c r="E9" i="14"/>
  <c r="G5" i="10"/>
  <c r="Z4" i="13"/>
  <c r="G10" i="10"/>
  <c r="J10" i="10" s="1"/>
  <c r="C30" i="14"/>
  <c r="I31" i="14"/>
  <c r="E11" i="14"/>
  <c r="I14" i="14"/>
  <c r="I7" i="14"/>
  <c r="C18" i="14"/>
  <c r="I19" i="14"/>
  <c r="C38" i="14"/>
  <c r="I39" i="14"/>
  <c r="C11" i="14"/>
  <c r="I12" i="14"/>
  <c r="E6" i="14"/>
  <c r="I9" i="14"/>
  <c r="I34" i="14"/>
  <c r="C33" i="14"/>
  <c r="I20" i="14"/>
  <c r="E18" i="14"/>
  <c r="J34" i="10"/>
  <c r="J27" i="10"/>
  <c r="K27" i="10"/>
  <c r="I27" i="10"/>
  <c r="Y7" i="11"/>
  <c r="P7" i="13" s="1"/>
  <c r="J7" i="13"/>
  <c r="Y28" i="11"/>
  <c r="P28" i="13" s="1"/>
  <c r="J28" i="13"/>
  <c r="Y40" i="11"/>
  <c r="P40" i="13" s="1"/>
  <c r="J40" i="13"/>
  <c r="Y43" i="11"/>
  <c r="P43" i="13" s="1"/>
  <c r="J43" i="13"/>
  <c r="Y22" i="11"/>
  <c r="P22" i="13" s="1"/>
  <c r="J22" i="13"/>
  <c r="Y14" i="11"/>
  <c r="P14" i="13" s="1"/>
  <c r="L14" i="13"/>
  <c r="AG31" i="11"/>
  <c r="X31" i="13" s="1"/>
  <c r="R31" i="13"/>
  <c r="S31" i="14" s="1"/>
  <c r="S30" i="14" s="1"/>
  <c r="AG30" i="11"/>
  <c r="X30" i="13" s="1"/>
  <c r="R30" i="13"/>
  <c r="AG22" i="11"/>
  <c r="X22" i="13" s="1"/>
  <c r="R22" i="13"/>
  <c r="S22" i="14" s="1"/>
  <c r="S21" i="14" s="1"/>
  <c r="J52" i="13"/>
  <c r="Y52" i="11"/>
  <c r="P52" i="13" s="1"/>
  <c r="T47" i="13"/>
  <c r="U47" i="14" s="1"/>
  <c r="Y47" i="14" s="1"/>
  <c r="AG47" i="11"/>
  <c r="X47" i="13" s="1"/>
  <c r="T56" i="13"/>
  <c r="U56" i="14" s="1"/>
  <c r="Y56" i="14" s="1"/>
  <c r="AG56" i="11"/>
  <c r="X56" i="13" s="1"/>
  <c r="Y44" i="11"/>
  <c r="P44" i="13" s="1"/>
  <c r="L44" i="13"/>
  <c r="L51" i="13"/>
  <c r="Y51" i="11"/>
  <c r="P51" i="13" s="1"/>
  <c r="R48" i="13"/>
  <c r="Q47" i="11"/>
  <c r="H47" i="13" s="1"/>
  <c r="D47" i="13"/>
  <c r="D56" i="13"/>
  <c r="Q56" i="11"/>
  <c r="H56" i="13" s="1"/>
  <c r="Q49" i="11"/>
  <c r="H49" i="13" s="1"/>
  <c r="B49" i="13"/>
  <c r="Y36" i="11"/>
  <c r="P36" i="13" s="1"/>
  <c r="J36" i="13"/>
  <c r="Y12" i="11"/>
  <c r="P12" i="13" s="1"/>
  <c r="J12" i="13"/>
  <c r="Y13" i="11"/>
  <c r="P13" i="13" s="1"/>
  <c r="J13" i="13"/>
  <c r="AG9" i="11"/>
  <c r="X9" i="13" s="1"/>
  <c r="T9" i="13"/>
  <c r="U9" i="14" s="1"/>
  <c r="AG14" i="11"/>
  <c r="X14" i="13" s="1"/>
  <c r="T14" i="13"/>
  <c r="U14" i="14" s="1"/>
  <c r="Y41" i="11"/>
  <c r="P41" i="13" s="1"/>
  <c r="L41" i="13"/>
  <c r="AG13" i="11"/>
  <c r="X13" i="13" s="1"/>
  <c r="R13" i="13"/>
  <c r="AG19" i="11"/>
  <c r="X19" i="13" s="1"/>
  <c r="R19" i="13"/>
  <c r="S19" i="14" s="1"/>
  <c r="S18" i="14" s="1"/>
  <c r="AG27" i="11"/>
  <c r="X27" i="13" s="1"/>
  <c r="R27" i="13"/>
  <c r="AG43" i="11"/>
  <c r="X43" i="13" s="1"/>
  <c r="R43" i="13"/>
  <c r="T44" i="13"/>
  <c r="U44" i="14" s="1"/>
  <c r="Y44" i="14" s="1"/>
  <c r="AG44" i="11"/>
  <c r="X44" i="13" s="1"/>
  <c r="T51" i="13"/>
  <c r="U51" i="14" s="1"/>
  <c r="AG51" i="11"/>
  <c r="X51" i="13" s="1"/>
  <c r="L46" i="13"/>
  <c r="Y46" i="11"/>
  <c r="P46" i="13" s="1"/>
  <c r="L55" i="13"/>
  <c r="Y55" i="11"/>
  <c r="P55" i="13" s="1"/>
  <c r="R49" i="13"/>
  <c r="S49" i="14" s="1"/>
  <c r="S48" i="14" s="1"/>
  <c r="AG49" i="11"/>
  <c r="X49" i="13" s="1"/>
  <c r="AG52" i="11"/>
  <c r="X52" i="13" s="1"/>
  <c r="R52" i="13"/>
  <c r="D44" i="13"/>
  <c r="Q44" i="11"/>
  <c r="H44" i="13" s="1"/>
  <c r="AF44" i="13" s="1"/>
  <c r="Q51" i="11"/>
  <c r="H51" i="13" s="1"/>
  <c r="D51" i="13"/>
  <c r="Q53" i="11"/>
  <c r="H53" i="13" s="1"/>
  <c r="B53" i="13"/>
  <c r="Y19" i="11"/>
  <c r="P19" i="13" s="1"/>
  <c r="J19" i="13"/>
  <c r="Y34" i="11"/>
  <c r="P34" i="13" s="1"/>
  <c r="J34" i="13"/>
  <c r="Y39" i="11"/>
  <c r="P39" i="13" s="1"/>
  <c r="J39" i="13"/>
  <c r="AG20" i="11"/>
  <c r="X20" i="13" s="1"/>
  <c r="T20" i="13"/>
  <c r="U20" i="14" s="1"/>
  <c r="AG41" i="11"/>
  <c r="X41" i="13" s="1"/>
  <c r="T41" i="13"/>
  <c r="U41" i="14" s="1"/>
  <c r="Y9" i="11"/>
  <c r="P9" i="13" s="1"/>
  <c r="L9" i="13"/>
  <c r="Y20" i="11"/>
  <c r="P20" i="13" s="1"/>
  <c r="L20" i="13"/>
  <c r="AG34" i="11"/>
  <c r="X34" i="13" s="1"/>
  <c r="R34" i="13"/>
  <c r="S34" i="14" s="1"/>
  <c r="S33" i="14" s="1"/>
  <c r="AG39" i="11"/>
  <c r="X39" i="13" s="1"/>
  <c r="R39" i="13"/>
  <c r="S39" i="14" s="1"/>
  <c r="AG40" i="11"/>
  <c r="X40" i="13" s="1"/>
  <c r="R40" i="13"/>
  <c r="AG12" i="11"/>
  <c r="X12" i="13" s="1"/>
  <c r="R12" i="13"/>
  <c r="S12" i="14" s="1"/>
  <c r="J45" i="13"/>
  <c r="Y45" i="11"/>
  <c r="P45" i="13" s="1"/>
  <c r="J49" i="13"/>
  <c r="Y49" i="11"/>
  <c r="P49" i="13" s="1"/>
  <c r="T46" i="13"/>
  <c r="U46" i="14" s="1"/>
  <c r="Y46" i="14" s="1"/>
  <c r="AG46" i="11"/>
  <c r="X46" i="13" s="1"/>
  <c r="T55" i="13"/>
  <c r="U55" i="14" s="1"/>
  <c r="Y55" i="14" s="1"/>
  <c r="AG55" i="11"/>
  <c r="X55" i="13" s="1"/>
  <c r="L48" i="13"/>
  <c r="AB48" i="13" s="1"/>
  <c r="R45" i="13"/>
  <c r="AG45" i="11"/>
  <c r="X45" i="13" s="1"/>
  <c r="D46" i="13"/>
  <c r="Q46" i="11"/>
  <c r="H46" i="13" s="1"/>
  <c r="Q55" i="11"/>
  <c r="H55" i="13" s="1"/>
  <c r="D55" i="13"/>
  <c r="B48" i="13"/>
  <c r="Y31" i="11"/>
  <c r="P31" i="13" s="1"/>
  <c r="J31" i="13"/>
  <c r="Y30" i="11"/>
  <c r="P30" i="13" s="1"/>
  <c r="J30" i="13"/>
  <c r="Z30" i="13" s="1"/>
  <c r="Y27" i="11"/>
  <c r="P27" i="13" s="1"/>
  <c r="J27" i="13"/>
  <c r="Y8" i="11"/>
  <c r="P8" i="13" s="1"/>
  <c r="J8" i="13"/>
  <c r="AG7" i="11"/>
  <c r="X7" i="13" s="1"/>
  <c r="R7" i="13"/>
  <c r="S7" i="14" s="1"/>
  <c r="AG36" i="11"/>
  <c r="X36" i="13" s="1"/>
  <c r="R36" i="13"/>
  <c r="AG28" i="11"/>
  <c r="X28" i="13" s="1"/>
  <c r="R28" i="13"/>
  <c r="AG8" i="11"/>
  <c r="X8" i="13" s="1"/>
  <c r="R8" i="13"/>
  <c r="J53" i="13"/>
  <c r="Y53" i="11"/>
  <c r="P53" i="13" s="1"/>
  <c r="L47" i="13"/>
  <c r="Y47" i="11"/>
  <c r="P47" i="13" s="1"/>
  <c r="Y56" i="11"/>
  <c r="P56" i="13" s="1"/>
  <c r="L56" i="13"/>
  <c r="R53" i="13"/>
  <c r="AG53" i="11"/>
  <c r="X53" i="13" s="1"/>
  <c r="Q45" i="11"/>
  <c r="H45" i="13" s="1"/>
  <c r="B45" i="13"/>
  <c r="B52" i="13"/>
  <c r="Q52" i="11"/>
  <c r="H52" i="13" s="1"/>
  <c r="AF52" i="13" s="1"/>
  <c r="Q43" i="11"/>
  <c r="H43" i="13" s="1"/>
  <c r="Q34" i="11"/>
  <c r="H34" i="13" s="1"/>
  <c r="AF34" i="13" s="1"/>
  <c r="Q13" i="11"/>
  <c r="H13" i="13" s="1"/>
  <c r="AF13" i="13" s="1"/>
  <c r="Q40" i="11"/>
  <c r="H40" i="13" s="1"/>
  <c r="Q9" i="11"/>
  <c r="H9" i="13" s="1"/>
  <c r="Q39" i="11"/>
  <c r="H39" i="13" s="1"/>
  <c r="Q27" i="11"/>
  <c r="H27" i="13" s="1"/>
  <c r="Q36" i="11"/>
  <c r="H36" i="13" s="1"/>
  <c r="AF36" i="13" s="1"/>
  <c r="Q30" i="11"/>
  <c r="H30" i="13" s="1"/>
  <c r="Q8" i="11"/>
  <c r="H8" i="13" s="1"/>
  <c r="Q41" i="11"/>
  <c r="H41" i="13" s="1"/>
  <c r="AF41" i="13" s="1"/>
  <c r="Q28" i="11"/>
  <c r="H28" i="13" s="1"/>
  <c r="Q31" i="11"/>
  <c r="H31" i="13" s="1"/>
  <c r="Q20" i="11"/>
  <c r="H20" i="13" s="1"/>
  <c r="AF20" i="13" s="1"/>
  <c r="Q22" i="11"/>
  <c r="H22" i="13" s="1"/>
  <c r="Q12" i="11"/>
  <c r="H12" i="13" s="1"/>
  <c r="AF12" i="13" s="1"/>
  <c r="Q19" i="11"/>
  <c r="H19" i="13" s="1"/>
  <c r="Q7" i="11"/>
  <c r="H7" i="13" s="1"/>
  <c r="AF7" i="13" s="1"/>
  <c r="Q14" i="11"/>
  <c r="H14" i="13" s="1"/>
  <c r="AF14" i="13" s="1"/>
  <c r="G23" i="10"/>
  <c r="J23" i="10" s="1"/>
  <c r="Y18" i="11"/>
  <c r="P18" i="13" s="1"/>
  <c r="Q18" i="11"/>
  <c r="H18" i="13" s="1"/>
  <c r="I24" i="10"/>
  <c r="AG18" i="11"/>
  <c r="X18" i="13" s="1"/>
  <c r="J24" i="10"/>
  <c r="L47" i="9"/>
  <c r="G28" i="10"/>
  <c r="J28" i="10" s="1"/>
  <c r="L48" i="9"/>
  <c r="P14" i="9"/>
  <c r="O14" i="9"/>
  <c r="N54" i="9"/>
  <c r="J12" i="10"/>
  <c r="K12" i="10"/>
  <c r="I12" i="10"/>
  <c r="M44" i="9"/>
  <c r="M48" i="9" s="1"/>
  <c r="N43" i="9"/>
  <c r="N55" i="9"/>
  <c r="O35" i="9"/>
  <c r="P35" i="9"/>
  <c r="N33" i="9"/>
  <c r="K23" i="10"/>
  <c r="J47" i="9"/>
  <c r="G8" i="10"/>
  <c r="J22" i="10"/>
  <c r="K22" i="10"/>
  <c r="I22" i="10"/>
  <c r="O16" i="9"/>
  <c r="N42" i="9"/>
  <c r="P16" i="9"/>
  <c r="G18" i="10"/>
  <c r="O12" i="9"/>
  <c r="P12" i="9"/>
  <c r="S12" i="9" s="1"/>
  <c r="J7" i="10"/>
  <c r="K7" i="10"/>
  <c r="I7" i="10"/>
  <c r="K19" i="10"/>
  <c r="I19" i="10"/>
  <c r="J19" i="10"/>
  <c r="N41" i="9"/>
  <c r="O7" i="9"/>
  <c r="P7" i="9"/>
  <c r="N53" i="9"/>
  <c r="N6" i="9"/>
  <c r="G16" i="10"/>
  <c r="G17" i="10"/>
  <c r="J49" i="9"/>
  <c r="K35" i="10" l="1"/>
  <c r="J35" i="10"/>
  <c r="M56" i="14"/>
  <c r="Q56" i="14" s="1"/>
  <c r="N56" i="15"/>
  <c r="R56" i="15" s="1"/>
  <c r="S28" i="14"/>
  <c r="Y28" i="14" s="1"/>
  <c r="AA28" i="14" s="1"/>
  <c r="AB28" i="14" s="1"/>
  <c r="K31" i="14"/>
  <c r="Q31" i="14" s="1"/>
  <c r="L31" i="15"/>
  <c r="S27" i="14"/>
  <c r="Y27" i="14" s="1"/>
  <c r="AA27" i="14" s="1"/>
  <c r="AB27" i="14" s="1"/>
  <c r="K13" i="14"/>
  <c r="Q13" i="14" s="1"/>
  <c r="L13" i="15"/>
  <c r="R13" i="15" s="1"/>
  <c r="J25" i="10"/>
  <c r="K10" i="10"/>
  <c r="I25" i="10"/>
  <c r="AF28" i="13"/>
  <c r="AF40" i="13"/>
  <c r="S8" i="14"/>
  <c r="S6" i="14" s="1"/>
  <c r="Y36" i="14"/>
  <c r="AA36" i="14" s="1"/>
  <c r="AB36" i="14" s="1"/>
  <c r="S36" i="14"/>
  <c r="K8" i="14"/>
  <c r="Q8" i="14" s="1"/>
  <c r="L8" i="15"/>
  <c r="R8" i="15" s="1"/>
  <c r="Z48" i="13"/>
  <c r="M20" i="14"/>
  <c r="Q20" i="14" s="1"/>
  <c r="N20" i="15"/>
  <c r="K39" i="14"/>
  <c r="Q39" i="14" s="1"/>
  <c r="L39" i="15"/>
  <c r="K19" i="14"/>
  <c r="Q19" i="14" s="1"/>
  <c r="L19" i="15"/>
  <c r="S52" i="14"/>
  <c r="Y52" i="14" s="1"/>
  <c r="AA52" i="14" s="1"/>
  <c r="AB52" i="14" s="1"/>
  <c r="S43" i="14"/>
  <c r="Y43" i="14" s="1"/>
  <c r="AA43" i="14" s="1"/>
  <c r="AB43" i="14" s="1"/>
  <c r="M41" i="14"/>
  <c r="Q41" i="14" s="1"/>
  <c r="N41" i="15"/>
  <c r="K12" i="14"/>
  <c r="Q12" i="14" s="1"/>
  <c r="L12" i="15"/>
  <c r="M51" i="14"/>
  <c r="Q51" i="14" s="1"/>
  <c r="N51" i="15"/>
  <c r="K52" i="14"/>
  <c r="Q52" i="14" s="1"/>
  <c r="L52" i="15"/>
  <c r="R52" i="15" s="1"/>
  <c r="C21" i="14"/>
  <c r="I41" i="14"/>
  <c r="C6" i="14"/>
  <c r="K27" i="14"/>
  <c r="Q27" i="14" s="1"/>
  <c r="L27" i="15"/>
  <c r="R27" i="15" s="1"/>
  <c r="S40" i="14"/>
  <c r="S38" i="14" s="1"/>
  <c r="M9" i="14"/>
  <c r="Q9" i="14" s="1"/>
  <c r="N9" i="15"/>
  <c r="S13" i="14"/>
  <c r="S11" i="14" s="1"/>
  <c r="K36" i="14"/>
  <c r="Q36" i="14" s="1"/>
  <c r="L36" i="15"/>
  <c r="R36" i="15" s="1"/>
  <c r="K28" i="10"/>
  <c r="I10" i="10"/>
  <c r="S7" i="9"/>
  <c r="S35" i="9"/>
  <c r="AF22" i="13"/>
  <c r="AF27" i="13"/>
  <c r="Y53" i="14"/>
  <c r="AA53" i="14" s="1"/>
  <c r="AB53" i="14" s="1"/>
  <c r="S53" i="14"/>
  <c r="M47" i="14"/>
  <c r="Q47" i="14" s="1"/>
  <c r="N47" i="15"/>
  <c r="R47" i="15" s="1"/>
  <c r="K49" i="14"/>
  <c r="Q49" i="14" s="1"/>
  <c r="L49" i="15"/>
  <c r="M55" i="14"/>
  <c r="Q55" i="14" s="1"/>
  <c r="N55" i="15"/>
  <c r="R55" i="15" s="1"/>
  <c r="M44" i="14"/>
  <c r="Q44" i="14" s="1"/>
  <c r="AA44" i="14" s="1"/>
  <c r="AB44" i="14" s="1"/>
  <c r="N44" i="15"/>
  <c r="R44" i="15" s="1"/>
  <c r="K22" i="14"/>
  <c r="Q22" i="14" s="1"/>
  <c r="L22" i="15"/>
  <c r="K40" i="14"/>
  <c r="Q40" i="14" s="1"/>
  <c r="L40" i="15"/>
  <c r="R40" i="15" s="1"/>
  <c r="K7" i="14"/>
  <c r="Q7" i="14" s="1"/>
  <c r="L7" i="15"/>
  <c r="Y45" i="14"/>
  <c r="AA45" i="14" s="1"/>
  <c r="AB45" i="14" s="1"/>
  <c r="S45" i="14"/>
  <c r="K34" i="14"/>
  <c r="Q34" i="14" s="1"/>
  <c r="L34" i="15"/>
  <c r="K53" i="14"/>
  <c r="Q53" i="14" s="1"/>
  <c r="L53" i="15"/>
  <c r="R53" i="15" s="1"/>
  <c r="K45" i="14"/>
  <c r="Q45" i="14" s="1"/>
  <c r="L45" i="15"/>
  <c r="R45" i="15" s="1"/>
  <c r="M46" i="14"/>
  <c r="Q46" i="14" s="1"/>
  <c r="AA46" i="14" s="1"/>
  <c r="AB46" i="14" s="1"/>
  <c r="N46" i="15"/>
  <c r="R46" i="15" s="1"/>
  <c r="M14" i="14"/>
  <c r="Q14" i="14" s="1"/>
  <c r="N14" i="15"/>
  <c r="K43" i="14"/>
  <c r="Q43" i="14" s="1"/>
  <c r="L43" i="15"/>
  <c r="R43" i="15" s="1"/>
  <c r="K28" i="14"/>
  <c r="Q28" i="14" s="1"/>
  <c r="L28" i="15"/>
  <c r="R28" i="15" s="1"/>
  <c r="I34" i="10"/>
  <c r="AF51" i="13"/>
  <c r="AF18" i="13"/>
  <c r="AF8" i="13"/>
  <c r="AF39" i="13"/>
  <c r="AF55" i="13"/>
  <c r="AF19" i="13"/>
  <c r="AF31" i="13"/>
  <c r="AF30" i="13"/>
  <c r="AF9" i="13"/>
  <c r="AF43" i="13"/>
  <c r="AF45" i="13"/>
  <c r="J15" i="10"/>
  <c r="K15" i="10"/>
  <c r="I15" i="10"/>
  <c r="K6" i="10"/>
  <c r="J6" i="10"/>
  <c r="I6" i="10"/>
  <c r="I26" i="10"/>
  <c r="K26" i="10"/>
  <c r="J26" i="10"/>
  <c r="K5" i="10"/>
  <c r="I5" i="10"/>
  <c r="J5" i="10"/>
  <c r="I14" i="10"/>
  <c r="J14" i="10"/>
  <c r="K14" i="10"/>
  <c r="K21" i="10"/>
  <c r="I21" i="10"/>
  <c r="J21" i="10"/>
  <c r="P54" i="9"/>
  <c r="S14" i="9"/>
  <c r="E46" i="14"/>
  <c r="I46" i="14" s="1"/>
  <c r="AB46" i="13"/>
  <c r="E51" i="14"/>
  <c r="AB51" i="13"/>
  <c r="C49" i="14"/>
  <c r="C48" i="14" s="1"/>
  <c r="Z49" i="13"/>
  <c r="E47" i="14"/>
  <c r="I47" i="14" s="1"/>
  <c r="AB47" i="13"/>
  <c r="Z13" i="13"/>
  <c r="Z8" i="13"/>
  <c r="P42" i="9"/>
  <c r="S16" i="9"/>
  <c r="C52" i="14"/>
  <c r="I52" i="14" s="1"/>
  <c r="Z52" i="13"/>
  <c r="E55" i="14"/>
  <c r="I55" i="14" s="1"/>
  <c r="AB55" i="13"/>
  <c r="AF49" i="13"/>
  <c r="AF47" i="13"/>
  <c r="AB41" i="13"/>
  <c r="Z39" i="13"/>
  <c r="Z36" i="13"/>
  <c r="Z43" i="13"/>
  <c r="Z28" i="13"/>
  <c r="Z27" i="13"/>
  <c r="C45" i="14"/>
  <c r="I45" i="14" s="1"/>
  <c r="Z45" i="13"/>
  <c r="C53" i="14"/>
  <c r="I53" i="14" s="1"/>
  <c r="Z53" i="13"/>
  <c r="AF56" i="13"/>
  <c r="Z12" i="13"/>
  <c r="Z40" i="13"/>
  <c r="AB20" i="13"/>
  <c r="Z34" i="13"/>
  <c r="AF46" i="13"/>
  <c r="AF53" i="13"/>
  <c r="E44" i="14"/>
  <c r="I44" i="14" s="1"/>
  <c r="AB44" i="13"/>
  <c r="E56" i="14"/>
  <c r="I56" i="14" s="1"/>
  <c r="AB56" i="13"/>
  <c r="AB9" i="13"/>
  <c r="Z19" i="13"/>
  <c r="AB14" i="13"/>
  <c r="Z31" i="13"/>
  <c r="Z7" i="13"/>
  <c r="Z22" i="13"/>
  <c r="Y49" i="14"/>
  <c r="M11" i="14"/>
  <c r="Y12" i="14"/>
  <c r="Y39" i="14"/>
  <c r="M18" i="14"/>
  <c r="Y41" i="14"/>
  <c r="U38" i="14"/>
  <c r="K38" i="14"/>
  <c r="K18" i="14"/>
  <c r="Q18" i="14" s="1"/>
  <c r="I51" i="14"/>
  <c r="E48" i="14"/>
  <c r="Y19" i="14"/>
  <c r="M38" i="14"/>
  <c r="Y9" i="14"/>
  <c r="U6" i="14"/>
  <c r="K11" i="14"/>
  <c r="I49" i="14"/>
  <c r="M48" i="14"/>
  <c r="AA56" i="14"/>
  <c r="AB56" i="14" s="1"/>
  <c r="I18" i="14"/>
  <c r="AA55" i="14"/>
  <c r="AB55" i="14" s="1"/>
  <c r="Y51" i="14"/>
  <c r="U48" i="14"/>
  <c r="Y22" i="14"/>
  <c r="Y31" i="14"/>
  <c r="K21" i="14"/>
  <c r="K6" i="14"/>
  <c r="Y7" i="14"/>
  <c r="K30" i="14"/>
  <c r="Y34" i="14"/>
  <c r="M6" i="14"/>
  <c r="U18" i="14"/>
  <c r="Y20" i="14"/>
  <c r="AA20" i="14" s="1"/>
  <c r="AB20" i="14" s="1"/>
  <c r="K33" i="14"/>
  <c r="Y14" i="14"/>
  <c r="U11" i="14"/>
  <c r="AA47" i="14"/>
  <c r="AB47" i="14" s="1"/>
  <c r="I28" i="10"/>
  <c r="P43" i="9"/>
  <c r="M49" i="9"/>
  <c r="M47" i="9"/>
  <c r="I23" i="10"/>
  <c r="L50" i="9"/>
  <c r="I35" i="10"/>
  <c r="J50" i="9"/>
  <c r="K17" i="10"/>
  <c r="J17" i="10"/>
  <c r="I17" i="10"/>
  <c r="P6" i="9"/>
  <c r="P41" i="9"/>
  <c r="P44" i="9" s="1"/>
  <c r="P53" i="9"/>
  <c r="P55" i="9"/>
  <c r="P33" i="9"/>
  <c r="K16" i="10"/>
  <c r="I16" i="10"/>
  <c r="J16" i="10"/>
  <c r="O6" i="9"/>
  <c r="O53" i="9"/>
  <c r="O41" i="9"/>
  <c r="K20" i="10"/>
  <c r="J20" i="10"/>
  <c r="I20" i="10"/>
  <c r="G9" i="10"/>
  <c r="O43" i="9"/>
  <c r="AD4" i="11" s="1"/>
  <c r="J18" i="10"/>
  <c r="I18" i="10"/>
  <c r="K18" i="10"/>
  <c r="O33" i="9"/>
  <c r="O55" i="9"/>
  <c r="N44" i="9"/>
  <c r="O42" i="9"/>
  <c r="V4" i="11" s="1"/>
  <c r="G13" i="10"/>
  <c r="O54" i="9"/>
  <c r="K8" i="10"/>
  <c r="I8" i="10"/>
  <c r="J8" i="10"/>
  <c r="S6" i="9" l="1"/>
  <c r="E4" i="14"/>
  <c r="N11" i="15"/>
  <c r="R14" i="15"/>
  <c r="L33" i="15"/>
  <c r="R34" i="15"/>
  <c r="R7" i="15"/>
  <c r="L6" i="15"/>
  <c r="L21" i="15"/>
  <c r="R22" i="15"/>
  <c r="S4" i="14"/>
  <c r="R12" i="15"/>
  <c r="L11" i="15"/>
  <c r="K48" i="14"/>
  <c r="Y13" i="14"/>
  <c r="AA13" i="14" s="1"/>
  <c r="AB13" i="14" s="1"/>
  <c r="Y40" i="14"/>
  <c r="AA40" i="14" s="1"/>
  <c r="AB40" i="14" s="1"/>
  <c r="R51" i="15"/>
  <c r="N48" i="15"/>
  <c r="N38" i="15"/>
  <c r="R41" i="15"/>
  <c r="L38" i="15"/>
  <c r="R39" i="15"/>
  <c r="Y8" i="14"/>
  <c r="AA8" i="14" s="1"/>
  <c r="AB8" i="14" s="1"/>
  <c r="R19" i="15"/>
  <c r="L18" i="15"/>
  <c r="N18" i="15"/>
  <c r="R20" i="15"/>
  <c r="R31" i="15"/>
  <c r="L30" i="15"/>
  <c r="O44" i="9"/>
  <c r="C4" i="14"/>
  <c r="R49" i="15"/>
  <c r="L48" i="15"/>
  <c r="R9" i="15"/>
  <c r="N6" i="15"/>
  <c r="N4" i="15" s="1"/>
  <c r="S55" i="9"/>
  <c r="AE4" i="11"/>
  <c r="S43" i="9"/>
  <c r="W4" i="11"/>
  <c r="S42" i="9"/>
  <c r="S53" i="9"/>
  <c r="S54" i="9"/>
  <c r="S41" i="9"/>
  <c r="S33" i="9"/>
  <c r="M50" i="9"/>
  <c r="M4" i="14"/>
  <c r="AA39" i="14"/>
  <c r="AB39" i="14" s="1"/>
  <c r="AA22" i="14"/>
  <c r="AB22" i="14" s="1"/>
  <c r="AA51" i="14"/>
  <c r="AB51" i="14" s="1"/>
  <c r="AA34" i="14"/>
  <c r="AB34" i="14" s="1"/>
  <c r="AA49" i="14"/>
  <c r="AB49" i="14" s="1"/>
  <c r="AA41" i="14"/>
  <c r="AB41" i="14" s="1"/>
  <c r="AA7" i="14"/>
  <c r="AB7" i="14" s="1"/>
  <c r="U4" i="14"/>
  <c r="AA19" i="14"/>
  <c r="AB19" i="14" s="1"/>
  <c r="AA14" i="14"/>
  <c r="AB14" i="14" s="1"/>
  <c r="K4" i="14"/>
  <c r="AA31" i="14"/>
  <c r="AB31" i="14" s="1"/>
  <c r="AA9" i="14"/>
  <c r="AB9" i="14" s="1"/>
  <c r="Y18" i="14"/>
  <c r="AA12" i="14"/>
  <c r="AB12" i="14" s="1"/>
  <c r="AE16" i="11"/>
  <c r="M4" i="13"/>
  <c r="U4" i="13"/>
  <c r="AE48" i="11"/>
  <c r="V48" i="13" s="1"/>
  <c r="AE15" i="11"/>
  <c r="V15" i="13" s="1"/>
  <c r="W15" i="14" s="1"/>
  <c r="V4" i="13"/>
  <c r="AE11" i="11"/>
  <c r="AG11" i="11" s="1"/>
  <c r="X11" i="13" s="1"/>
  <c r="AE42" i="11"/>
  <c r="V42" i="13" s="1"/>
  <c r="W42" i="14" s="1"/>
  <c r="AE38" i="11"/>
  <c r="V38" i="13" s="1"/>
  <c r="AE10" i="11"/>
  <c r="V10" i="13" s="1"/>
  <c r="W10" i="14" s="1"/>
  <c r="AE50" i="11"/>
  <c r="V50" i="13" s="1"/>
  <c r="W50" i="14" s="1"/>
  <c r="AE32" i="11"/>
  <c r="V32" i="13" s="1"/>
  <c r="W32" i="14" s="1"/>
  <c r="AE23" i="11"/>
  <c r="V23" i="13" s="1"/>
  <c r="W23" i="14" s="1"/>
  <c r="AE21" i="11"/>
  <c r="V21" i="13" s="1"/>
  <c r="V11" i="13"/>
  <c r="AG16" i="11"/>
  <c r="X16" i="13" s="1"/>
  <c r="V16" i="13"/>
  <c r="W16" i="14" s="1"/>
  <c r="Y16" i="14" s="1"/>
  <c r="V24" i="11"/>
  <c r="V26" i="11"/>
  <c r="V25" i="11"/>
  <c r="M25" i="13" s="1"/>
  <c r="Y4" i="11"/>
  <c r="AD26" i="11"/>
  <c r="AD25" i="11"/>
  <c r="AD24" i="11"/>
  <c r="AG4" i="11"/>
  <c r="O4" i="11"/>
  <c r="N4" i="11"/>
  <c r="O47" i="9"/>
  <c r="G4" i="10"/>
  <c r="G11" i="10"/>
  <c r="K9" i="10"/>
  <c r="J9" i="10"/>
  <c r="I9" i="10"/>
  <c r="G32" i="10"/>
  <c r="G44" i="10"/>
  <c r="I13" i="10"/>
  <c r="K13" i="10"/>
  <c r="J13" i="10"/>
  <c r="O25" i="15" l="1"/>
  <c r="N25" i="14"/>
  <c r="R18" i="15"/>
  <c r="L4" i="15"/>
  <c r="AG23" i="11"/>
  <c r="X23" i="13" s="1"/>
  <c r="P48" i="9"/>
  <c r="S44" i="9"/>
  <c r="S47" i="9" s="1"/>
  <c r="N4" i="13"/>
  <c r="W37" i="11"/>
  <c r="W11" i="11"/>
  <c r="W38" i="11"/>
  <c r="W48" i="11"/>
  <c r="W32" i="11"/>
  <c r="W16" i="11"/>
  <c r="W35" i="11"/>
  <c r="W50" i="11"/>
  <c r="W23" i="11"/>
  <c r="W10" i="11"/>
  <c r="W21" i="11"/>
  <c r="W15" i="11"/>
  <c r="W42" i="11"/>
  <c r="W6" i="11"/>
  <c r="W33" i="11"/>
  <c r="AE33" i="11"/>
  <c r="AE35" i="11"/>
  <c r="AE37" i="11"/>
  <c r="AE6" i="11"/>
  <c r="AA18" i="14"/>
  <c r="AB18" i="14" s="1"/>
  <c r="W30" i="14"/>
  <c r="Y30" i="14" s="1"/>
  <c r="Y32" i="14"/>
  <c r="Y50" i="14"/>
  <c r="W48" i="14"/>
  <c r="Y48" i="14" s="1"/>
  <c r="Y10" i="14"/>
  <c r="W6" i="14"/>
  <c r="W21" i="14"/>
  <c r="Y21" i="14" s="1"/>
  <c r="Y23" i="14"/>
  <c r="Y15" i="14"/>
  <c r="W11" i="14"/>
  <c r="Y11" i="14" s="1"/>
  <c r="W38" i="14"/>
  <c r="Y38" i="14" s="1"/>
  <c r="Y42" i="14"/>
  <c r="AG21" i="11"/>
  <c r="X21" i="13" s="1"/>
  <c r="AG15" i="11"/>
  <c r="X15" i="13" s="1"/>
  <c r="AG32" i="11"/>
  <c r="X32" i="13" s="1"/>
  <c r="AG48" i="11"/>
  <c r="X48" i="13" s="1"/>
  <c r="X4" i="13"/>
  <c r="P4" i="13"/>
  <c r="AG10" i="11"/>
  <c r="X10" i="13" s="1"/>
  <c r="E4" i="13"/>
  <c r="AC4" i="13" s="1"/>
  <c r="AG50" i="11"/>
  <c r="X50" i="13" s="1"/>
  <c r="AG38" i="11"/>
  <c r="X38" i="13" s="1"/>
  <c r="AG42" i="11"/>
  <c r="X42" i="13" s="1"/>
  <c r="AG25" i="11"/>
  <c r="X25" i="13" s="1"/>
  <c r="U25" i="13"/>
  <c r="V25" i="14" s="1"/>
  <c r="AG26" i="11"/>
  <c r="X26" i="13" s="1"/>
  <c r="U26" i="13"/>
  <c r="V26" i="14" s="1"/>
  <c r="Y26" i="14" s="1"/>
  <c r="Y24" i="11"/>
  <c r="P24" i="13" s="1"/>
  <c r="M24" i="13"/>
  <c r="O50" i="11"/>
  <c r="F4" i="13"/>
  <c r="AD4" i="13" s="1"/>
  <c r="O48" i="11"/>
  <c r="Y26" i="11"/>
  <c r="P26" i="13" s="1"/>
  <c r="M26" i="13"/>
  <c r="AG24" i="11"/>
  <c r="X24" i="13" s="1"/>
  <c r="U24" i="13"/>
  <c r="Y25" i="11"/>
  <c r="P25" i="13" s="1"/>
  <c r="P49" i="9"/>
  <c r="O15" i="11"/>
  <c r="F15" i="13" s="1"/>
  <c r="O35" i="11"/>
  <c r="F35" i="13" s="1"/>
  <c r="O23" i="11"/>
  <c r="F23" i="13" s="1"/>
  <c r="O42" i="11"/>
  <c r="F42" i="13" s="1"/>
  <c r="O37" i="11"/>
  <c r="F37" i="13" s="1"/>
  <c r="O10" i="11"/>
  <c r="F10" i="13" s="1"/>
  <c r="O21" i="11"/>
  <c r="O33" i="11"/>
  <c r="F33" i="13" s="1"/>
  <c r="O38" i="11"/>
  <c r="F38" i="13" s="1"/>
  <c r="O11" i="11"/>
  <c r="O6" i="11"/>
  <c r="O32" i="11"/>
  <c r="F32" i="13" s="1"/>
  <c r="O16" i="11"/>
  <c r="F16" i="13" s="1"/>
  <c r="P47" i="9"/>
  <c r="O49" i="9"/>
  <c r="N25" i="11"/>
  <c r="E25" i="13" s="1"/>
  <c r="N24" i="11"/>
  <c r="N26" i="11"/>
  <c r="E26" i="13" s="1"/>
  <c r="Q4" i="11"/>
  <c r="J44" i="10"/>
  <c r="K44" i="10"/>
  <c r="I44" i="10"/>
  <c r="J32" i="10"/>
  <c r="G30" i="10"/>
  <c r="K32" i="10"/>
  <c r="I32" i="10"/>
  <c r="G57" i="10"/>
  <c r="J11" i="10"/>
  <c r="I11" i="10"/>
  <c r="K11" i="10"/>
  <c r="G56" i="10"/>
  <c r="G45" i="10"/>
  <c r="J4" i="10"/>
  <c r="K4" i="10"/>
  <c r="I4" i="10"/>
  <c r="G43" i="10"/>
  <c r="G3" i="10"/>
  <c r="G55" i="10"/>
  <c r="O48" i="9"/>
  <c r="N26" i="14" l="1"/>
  <c r="Q26" i="14" s="1"/>
  <c r="O26" i="15"/>
  <c r="R26" i="15" s="1"/>
  <c r="N24" i="14"/>
  <c r="Q25" i="14"/>
  <c r="O24" i="15"/>
  <c r="R25" i="15"/>
  <c r="F26" i="14"/>
  <c r="I26" i="14" s="1"/>
  <c r="AA26" i="14" s="1"/>
  <c r="AB26" i="14" s="1"/>
  <c r="AC26" i="13"/>
  <c r="G10" i="14"/>
  <c r="G35" i="14"/>
  <c r="AG35" i="11"/>
  <c r="X35" i="13" s="1"/>
  <c r="V35" i="13"/>
  <c r="W35" i="14" s="1"/>
  <c r="Y42" i="11"/>
  <c r="P42" i="13" s="1"/>
  <c r="N42" i="13"/>
  <c r="Y23" i="11"/>
  <c r="P23" i="13" s="1"/>
  <c r="N23" i="13"/>
  <c r="Y32" i="11"/>
  <c r="P32" i="13" s="1"/>
  <c r="N32" i="13"/>
  <c r="Y37" i="11"/>
  <c r="P37" i="13" s="1"/>
  <c r="N37" i="13"/>
  <c r="G16" i="14"/>
  <c r="I16" i="14" s="1"/>
  <c r="G37" i="14"/>
  <c r="I37" i="14" s="1"/>
  <c r="G15" i="14"/>
  <c r="G11" i="14" s="1"/>
  <c r="I11" i="14" s="1"/>
  <c r="AG33" i="11"/>
  <c r="X33" i="13" s="1"/>
  <c r="V33" i="13"/>
  <c r="N15" i="13"/>
  <c r="AD15" i="13" s="1"/>
  <c r="Y15" i="11"/>
  <c r="P15" i="13" s="1"/>
  <c r="N50" i="13"/>
  <c r="Y50" i="11"/>
  <c r="P50" i="13" s="1"/>
  <c r="N48" i="13"/>
  <c r="Y48" i="11"/>
  <c r="P48" i="13" s="1"/>
  <c r="F25" i="14"/>
  <c r="AC25" i="13"/>
  <c r="G32" i="14"/>
  <c r="I32" i="14" s="1"/>
  <c r="AD32" i="13"/>
  <c r="G42" i="14"/>
  <c r="AD42" i="13"/>
  <c r="AG6" i="11"/>
  <c r="X6" i="13" s="1"/>
  <c r="V6" i="13"/>
  <c r="Y33" i="11"/>
  <c r="P33" i="13" s="1"/>
  <c r="N33" i="13"/>
  <c r="AD33" i="13" s="1"/>
  <c r="Y21" i="11"/>
  <c r="P21" i="13" s="1"/>
  <c r="N21" i="13"/>
  <c r="Y35" i="11"/>
  <c r="P35" i="13" s="1"/>
  <c r="N35" i="13"/>
  <c r="Y38" i="11"/>
  <c r="P38" i="13" s="1"/>
  <c r="N38" i="13"/>
  <c r="AD38" i="13" s="1"/>
  <c r="G23" i="14"/>
  <c r="AD23" i="13"/>
  <c r="V37" i="13"/>
  <c r="W37" i="14" s="1"/>
  <c r="Y37" i="14" s="1"/>
  <c r="AG37" i="11"/>
  <c r="X37" i="13" s="1"/>
  <c r="N6" i="13"/>
  <c r="Y6" i="11"/>
  <c r="P6" i="13" s="1"/>
  <c r="N10" i="13"/>
  <c r="Y10" i="11"/>
  <c r="P10" i="13" s="1"/>
  <c r="N16" i="13"/>
  <c r="Y16" i="11"/>
  <c r="P16" i="13" s="1"/>
  <c r="Y11" i="11"/>
  <c r="P11" i="13" s="1"/>
  <c r="N11" i="13"/>
  <c r="I15" i="14"/>
  <c r="G21" i="14"/>
  <c r="I21" i="14" s="1"/>
  <c r="I23" i="14"/>
  <c r="G6" i="14"/>
  <c r="I10" i="14"/>
  <c r="G33" i="14"/>
  <c r="I33" i="14" s="1"/>
  <c r="I35" i="14"/>
  <c r="V24" i="14"/>
  <c r="Y25" i="14"/>
  <c r="Y6" i="14"/>
  <c r="F24" i="14"/>
  <c r="I25" i="14"/>
  <c r="I42" i="14"/>
  <c r="G38" i="14"/>
  <c r="I38" i="14" s="1"/>
  <c r="O50" i="9"/>
  <c r="H4" i="13"/>
  <c r="AF4" i="13" s="1"/>
  <c r="P50" i="9"/>
  <c r="Q24" i="11"/>
  <c r="H24" i="13" s="1"/>
  <c r="AF24" i="13" s="1"/>
  <c r="E24" i="13"/>
  <c r="AC24" i="13" s="1"/>
  <c r="F50" i="13"/>
  <c r="Q50" i="11"/>
  <c r="H50" i="13" s="1"/>
  <c r="AF50" i="13" s="1"/>
  <c r="Q6" i="11"/>
  <c r="H6" i="13" s="1"/>
  <c r="F6" i="13"/>
  <c r="AD6" i="13" s="1"/>
  <c r="Q21" i="11"/>
  <c r="H21" i="13" s="1"/>
  <c r="F21" i="13"/>
  <c r="AD21" i="13" s="1"/>
  <c r="Q11" i="11"/>
  <c r="H11" i="13" s="1"/>
  <c r="F11" i="13"/>
  <c r="AD11" i="13" s="1"/>
  <c r="F48" i="13"/>
  <c r="Q48" i="11"/>
  <c r="H48" i="13" s="1"/>
  <c r="AF48" i="13" s="1"/>
  <c r="Q26" i="11"/>
  <c r="H26" i="13" s="1"/>
  <c r="AF26" i="13" s="1"/>
  <c r="Q16" i="11"/>
  <c r="H16" i="13" s="1"/>
  <c r="AF16" i="13" s="1"/>
  <c r="Q10" i="11"/>
  <c r="H10" i="13" s="1"/>
  <c r="AF10" i="13" s="1"/>
  <c r="Q23" i="11"/>
  <c r="H23" i="13" s="1"/>
  <c r="Q25" i="11"/>
  <c r="H25" i="13" s="1"/>
  <c r="AF25" i="13" s="1"/>
  <c r="Q32" i="11"/>
  <c r="H32" i="13" s="1"/>
  <c r="AF32" i="13" s="1"/>
  <c r="Q38" i="11"/>
  <c r="H38" i="13" s="1"/>
  <c r="Q37" i="11"/>
  <c r="H37" i="13" s="1"/>
  <c r="Q35" i="11"/>
  <c r="H35" i="13" s="1"/>
  <c r="Q33" i="11"/>
  <c r="H33" i="13" s="1"/>
  <c r="AF33" i="13" s="1"/>
  <c r="Q42" i="11"/>
  <c r="H42" i="13" s="1"/>
  <c r="AF42" i="13" s="1"/>
  <c r="Q15" i="11"/>
  <c r="H15" i="13" s="1"/>
  <c r="AF15" i="13" s="1"/>
  <c r="S49" i="9"/>
  <c r="S48" i="9"/>
  <c r="J55" i="10"/>
  <c r="I55" i="10"/>
  <c r="K55" i="10"/>
  <c r="I3" i="10"/>
  <c r="J3" i="10"/>
  <c r="K3" i="10"/>
  <c r="K30" i="10"/>
  <c r="G38" i="10"/>
  <c r="I30" i="10"/>
  <c r="J30" i="10"/>
  <c r="K43" i="10"/>
  <c r="J43" i="10"/>
  <c r="I43" i="10"/>
  <c r="G46" i="10"/>
  <c r="G51" i="10" s="1"/>
  <c r="I45" i="10"/>
  <c r="K45" i="10"/>
  <c r="J45" i="10"/>
  <c r="I56" i="10"/>
  <c r="J56" i="10"/>
  <c r="K56" i="10"/>
  <c r="K57" i="10"/>
  <c r="I57" i="10"/>
  <c r="J57" i="10"/>
  <c r="N4" i="14" l="1"/>
  <c r="Q24" i="14"/>
  <c r="AF38" i="13"/>
  <c r="AD48" i="13"/>
  <c r="AF21" i="13"/>
  <c r="G30" i="14"/>
  <c r="I30" i="14" s="1"/>
  <c r="P37" i="15"/>
  <c r="R37" i="15" s="1"/>
  <c r="O37" i="14"/>
  <c r="Q37" i="14" s="1"/>
  <c r="P23" i="15"/>
  <c r="O23" i="14"/>
  <c r="AF11" i="13"/>
  <c r="P35" i="15"/>
  <c r="O35" i="14"/>
  <c r="P32" i="15"/>
  <c r="O32" i="14"/>
  <c r="P42" i="15"/>
  <c r="O42" i="14"/>
  <c r="P10" i="15"/>
  <c r="O10" i="14"/>
  <c r="O15" i="14"/>
  <c r="P15" i="15"/>
  <c r="AF37" i="13"/>
  <c r="AF23" i="13"/>
  <c r="O16" i="14"/>
  <c r="Q16" i="14" s="1"/>
  <c r="P16" i="15"/>
  <c r="R16" i="15" s="1"/>
  <c r="P50" i="15"/>
  <c r="O50" i="14"/>
  <c r="R24" i="15"/>
  <c r="O4" i="15"/>
  <c r="AF35" i="13"/>
  <c r="AF6" i="13"/>
  <c r="AA37" i="14"/>
  <c r="AB37" i="14" s="1"/>
  <c r="Y35" i="14"/>
  <c r="W33" i="14"/>
  <c r="AD10" i="13"/>
  <c r="G50" i="14"/>
  <c r="I50" i="14" s="1"/>
  <c r="AD50" i="13"/>
  <c r="AD16" i="13"/>
  <c r="AD35" i="13"/>
  <c r="AD37" i="13"/>
  <c r="AA16" i="14"/>
  <c r="AB16" i="14" s="1"/>
  <c r="G48" i="14"/>
  <c r="I48" i="14" s="1"/>
  <c r="AA25" i="14"/>
  <c r="AB25" i="14" s="1"/>
  <c r="V4" i="14"/>
  <c r="Y24" i="14"/>
  <c r="I6" i="14"/>
  <c r="I24" i="14"/>
  <c r="F4" i="14"/>
  <c r="S50" i="9"/>
  <c r="G49" i="10"/>
  <c r="J46" i="10"/>
  <c r="I46" i="10"/>
  <c r="K46" i="10"/>
  <c r="G50" i="10"/>
  <c r="I38" i="10"/>
  <c r="K38" i="10"/>
  <c r="J38" i="10"/>
  <c r="O6" i="14" l="1"/>
  <c r="Q10" i="14"/>
  <c r="AA10" i="14" s="1"/>
  <c r="AB10" i="14" s="1"/>
  <c r="O11" i="14"/>
  <c r="Q11" i="14" s="1"/>
  <c r="AA11" i="14" s="1"/>
  <c r="AB11" i="14" s="1"/>
  <c r="Q15" i="14"/>
  <c r="AA15" i="14" s="1"/>
  <c r="AB15" i="14" s="1"/>
  <c r="R42" i="15"/>
  <c r="P38" i="15"/>
  <c r="R38" i="15" s="1"/>
  <c r="P33" i="15"/>
  <c r="R33" i="15" s="1"/>
  <c r="R35" i="15"/>
  <c r="AA35" i="14"/>
  <c r="AB35" i="14" s="1"/>
  <c r="P48" i="15"/>
  <c r="R48" i="15" s="1"/>
  <c r="R50" i="15"/>
  <c r="P6" i="15"/>
  <c r="R10" i="15"/>
  <c r="P30" i="15"/>
  <c r="R30" i="15" s="1"/>
  <c r="R32" i="15"/>
  <c r="O21" i="14"/>
  <c r="Q21" i="14" s="1"/>
  <c r="AA21" i="14" s="1"/>
  <c r="AB21" i="14" s="1"/>
  <c r="Q23" i="14"/>
  <c r="AA23" i="14" s="1"/>
  <c r="AB23" i="14" s="1"/>
  <c r="O48" i="14"/>
  <c r="Q48" i="14" s="1"/>
  <c r="AA48" i="14" s="1"/>
  <c r="AB48" i="14" s="1"/>
  <c r="Q50" i="14"/>
  <c r="AA50" i="14" s="1"/>
  <c r="AB50" i="14" s="1"/>
  <c r="O30" i="14"/>
  <c r="Q30" i="14" s="1"/>
  <c r="AA30" i="14" s="1"/>
  <c r="AB30" i="14" s="1"/>
  <c r="Q32" i="14"/>
  <c r="AA32" i="14" s="1"/>
  <c r="AB32" i="14" s="1"/>
  <c r="P11" i="15"/>
  <c r="R11" i="15" s="1"/>
  <c r="R15" i="15"/>
  <c r="O38" i="14"/>
  <c r="Q38" i="14" s="1"/>
  <c r="AA38" i="14" s="1"/>
  <c r="AB38" i="14" s="1"/>
  <c r="Q42" i="14"/>
  <c r="AA42" i="14" s="1"/>
  <c r="AB42" i="14" s="1"/>
  <c r="O33" i="14"/>
  <c r="Q33" i="14" s="1"/>
  <c r="Q35" i="14"/>
  <c r="P21" i="15"/>
  <c r="R21" i="15" s="1"/>
  <c r="R23" i="15"/>
  <c r="Y33" i="14"/>
  <c r="AA33" i="14" s="1"/>
  <c r="AB33" i="14" s="1"/>
  <c r="W4" i="14"/>
  <c r="I4" i="14"/>
  <c r="G4" i="14"/>
  <c r="AA24" i="14"/>
  <c r="AB24" i="14" s="1"/>
  <c r="G52" i="10"/>
  <c r="P4" i="15" l="1"/>
  <c r="R6" i="15"/>
  <c r="R4" i="15" s="1"/>
  <c r="O4" i="14"/>
  <c r="Q6" i="14"/>
  <c r="Y4" i="14"/>
  <c r="Q4" i="14" l="1"/>
  <c r="AA4" i="14" s="1"/>
  <c r="AB4" i="14" s="1"/>
  <c r="AA6" i="14"/>
  <c r="AB6" i="14" s="1"/>
</calcChain>
</file>

<file path=xl/sharedStrings.xml><?xml version="1.0" encoding="utf-8"?>
<sst xmlns="http://schemas.openxmlformats.org/spreadsheetml/2006/main" count="742" uniqueCount="135">
  <si>
    <t>Route</t>
  </si>
  <si>
    <t>DEMAND RESPONSE</t>
  </si>
  <si>
    <t>Total</t>
  </si>
  <si>
    <t>&lt;Exclude Cities of Rio Hondo and Hidalgo</t>
  </si>
  <si>
    <t>*Actual Ridership = From "Monthly Passenger Ridership" Reports</t>
  </si>
  <si>
    <t>Route 11</t>
  </si>
  <si>
    <t>Route 15</t>
  </si>
  <si>
    <t>Fiscal Year 2015:  Account Code</t>
  </si>
  <si>
    <t>Account Description</t>
  </si>
  <si>
    <t>Total Operating Costs</t>
  </si>
  <si>
    <t>Object Class:  Chart-of-Accounts</t>
  </si>
  <si>
    <t>Salaries</t>
  </si>
  <si>
    <t>Fringe</t>
  </si>
  <si>
    <t>Indirect</t>
  </si>
  <si>
    <t>Temporary Services</t>
  </si>
  <si>
    <t>Travel</t>
  </si>
  <si>
    <t>Maintenance</t>
  </si>
  <si>
    <t xml:space="preserve">Marketing </t>
  </si>
  <si>
    <t>Uniforms</t>
  </si>
  <si>
    <t>Communications Internet</t>
  </si>
  <si>
    <t>Communications Phone</t>
  </si>
  <si>
    <t>Classified Ads</t>
  </si>
  <si>
    <t>Drug &amp; Alcohol</t>
  </si>
  <si>
    <t>Radio Fees</t>
  </si>
  <si>
    <t>Repairs/ Maintenance</t>
  </si>
  <si>
    <t>Insurance</t>
  </si>
  <si>
    <t>Small Tools</t>
  </si>
  <si>
    <t>Assets under $5000</t>
  </si>
  <si>
    <t>Utilities</t>
  </si>
  <si>
    <t>Computer Supplies</t>
  </si>
  <si>
    <t>Fuel/ Oil</t>
  </si>
  <si>
    <t>Tires</t>
  </si>
  <si>
    <t>Training</t>
  </si>
  <si>
    <t>Operations</t>
  </si>
  <si>
    <t>Administration</t>
  </si>
  <si>
    <t>Planning</t>
  </si>
  <si>
    <t>Purchased Transportation</t>
  </si>
  <si>
    <t>Drivers</t>
  </si>
  <si>
    <t>Office Staff</t>
  </si>
  <si>
    <t>Dispatch</t>
  </si>
  <si>
    <t>Facility Maintenance</t>
  </si>
  <si>
    <t>Building Maintenance (Repair)</t>
  </si>
  <si>
    <t>Maintenance (Regular)</t>
  </si>
  <si>
    <t>Supplies (Operations)</t>
  </si>
  <si>
    <t>Printing (Operations)</t>
  </si>
  <si>
    <t>Admin</t>
  </si>
  <si>
    <t>Program Costs (Physicals)</t>
  </si>
  <si>
    <t>Admin.</t>
  </si>
  <si>
    <t>Purch. Transp.</t>
  </si>
  <si>
    <t>% Total Vehicle</t>
  </si>
  <si>
    <t>Cost per Passenger Trip</t>
  </si>
  <si>
    <t>FIXED ROUTE</t>
  </si>
  <si>
    <t>GRAND TOTAL</t>
  </si>
  <si>
    <t>Allocation Variable</t>
  </si>
  <si>
    <t>Direct</t>
  </si>
  <si>
    <t>Check</t>
  </si>
  <si>
    <t>Facility Maint.</t>
  </si>
  <si>
    <t>% Total Passengers</t>
  </si>
  <si>
    <t>Fuel</t>
  </si>
  <si>
    <t>% Urban and Rural</t>
  </si>
  <si>
    <t>Route 12</t>
  </si>
  <si>
    <t>Cost per Total Vehicle Hour</t>
  </si>
  <si>
    <t>Cost per Total Vehicle Mile</t>
  </si>
  <si>
    <t>Summary by Urban and Rural</t>
  </si>
  <si>
    <t>Summary by Mode</t>
  </si>
  <si>
    <t>Mode</t>
  </si>
  <si>
    <t>MB</t>
  </si>
  <si>
    <t>CB</t>
  </si>
  <si>
    <t>DR</t>
  </si>
  <si>
    <t>Vehicle Maintenance</t>
  </si>
  <si>
    <t>% Vehicle Miles</t>
  </si>
  <si>
    <t>Maint.</t>
  </si>
  <si>
    <t xml:space="preserve">Sub-Total Operations &amp; Maint. </t>
  </si>
  <si>
    <t>Total Vehicle Hours</t>
  </si>
  <si>
    <t>Total Vehicle Miles</t>
  </si>
  <si>
    <t>Professional Services</t>
  </si>
  <si>
    <t>Urban-1</t>
  </si>
  <si>
    <t>Urban- 2</t>
  </si>
  <si>
    <t xml:space="preserve">Rural </t>
  </si>
  <si>
    <t>Route 1</t>
  </si>
  <si>
    <t>General Public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</si>
  <si>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</si>
  <si>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</si>
  <si>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</si>
  <si>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</si>
  <si>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</si>
  <si>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</si>
  <si>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</si>
  <si>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</si>
  <si>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</si>
  <si>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Route 13</t>
  </si>
  <si>
    <t>Route 14</t>
  </si>
  <si>
    <t>Route 16</t>
  </si>
  <si>
    <t>Route 17</t>
  </si>
  <si>
    <t>Route 18</t>
  </si>
  <si>
    <t xml:space="preserve">Yellow </t>
  </si>
  <si>
    <t>Green</t>
  </si>
  <si>
    <t>Red</t>
  </si>
  <si>
    <t>Blue</t>
  </si>
  <si>
    <t>Purple</t>
  </si>
  <si>
    <t>Orange</t>
  </si>
  <si>
    <t>Maroon</t>
  </si>
  <si>
    <t>Total 
Cost</t>
  </si>
  <si>
    <t xml:space="preserve">Operations-Fuel </t>
  </si>
  <si>
    <t>% of Vehicle Hours</t>
  </si>
  <si>
    <t>Sponsored Services:</t>
  </si>
  <si>
    <t>Adult Day Care</t>
  </si>
  <si>
    <t>Veterans</t>
  </si>
  <si>
    <t>Total Passenger Trips</t>
  </si>
  <si>
    <t>% Total Passenger Trips</t>
  </si>
  <si>
    <t>% Total Vehicle Hours</t>
  </si>
  <si>
    <t>% Total Vehicle Miles</t>
  </si>
  <si>
    <t>% Sub-Total Variable Cost</t>
  </si>
  <si>
    <t>Variable Costs</t>
  </si>
  <si>
    <t>Fixed Costs</t>
  </si>
  <si>
    <t>Passenger Trips per Vehicle Hour</t>
  </si>
  <si>
    <t>System-Wide</t>
  </si>
  <si>
    <t>Annual Total Operating Expense</t>
  </si>
  <si>
    <t>Section 5307 Large Urban</t>
  </si>
  <si>
    <t>Section 5307 Small Urban</t>
  </si>
  <si>
    <t>Section 5311 Rural</t>
  </si>
  <si>
    <t>Sectin 5311 Rural</t>
  </si>
  <si>
    <t>Funding Source</t>
  </si>
  <si>
    <t>Month Expense</t>
  </si>
  <si>
    <t>Summary by Funding Source</t>
  </si>
  <si>
    <r>
      <t xml:space="preserve">% of Function Expense </t>
    </r>
    <r>
      <rPr>
        <sz val="11"/>
        <color theme="1"/>
        <rFont val="Times New Roman"/>
        <family val="1"/>
      </rPr>
      <t>(from "Step 2.  Assign Costs to Functions")</t>
    </r>
  </si>
  <si>
    <t>% Funding Source</t>
  </si>
  <si>
    <t>Section 5307 Small Urban (Totals by Function from Step 3. "Allocation Results" - Summary by Funding Source)</t>
  </si>
  <si>
    <t>Section 5307 Large Urban (Totals by Function from Step 3. "Allocation Results" - Summary by Funding Source)</t>
  </si>
  <si>
    <t>Section 5311 Rural (Totals by Function from Step 3. "Allocation Results" - Summary by Funding Source)</t>
  </si>
  <si>
    <t>Section 5307 Small Urban (Month Expense Incurred * Line-Item %)</t>
  </si>
  <si>
    <t>Section 5307 Large Urban (Month Expense Incurred * Line-Item %)</t>
  </si>
  <si>
    <t>Section 5311 Rural (Month Expense Incurred * Line-Item %)</t>
  </si>
  <si>
    <t>System-Wide Total</t>
  </si>
  <si>
    <t>Vehicle Maint.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</si>
</sst>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_(\$* #,##0.00_);_(\$* \(#,##0.00\);_(\$* \-??_);_(@_)"/>
    <numFmt numFmtId="167" formatCode="[$-10409]#,##0.00;\(#,##0.00\)"/>
    <numFmt numFmtId="168" formatCode="&quot;$&quot;#,##0"/>
    <numFmt numFmtId="169" formatCode="&quot;$&quot;#,##0.00"/>
    <numFmt numFmtId="170" formatCode="0.0%"/>
    <numFmt numFmtId="171" formatCode="_(* #,##0.0_);_(* \(#,##0.0\);_(* &quot;-&quot;??_);_(@_)"/>
    <numFmt numFmtId="172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44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  <xf numFmtId="0" fontId="5" fillId="0" borderId="12" applyNumberFormat="0" applyFill="0">
      <alignment horizontal="center" wrapText="1"/>
    </xf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167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2" borderId="13" applyNumberForma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7" fillId="0" borderId="0"/>
  </cellStyleXfs>
  <cellXfs count="499">
    <xf numFmtId="0" fontId="0" fillId="0" borderId="0" xfId="0"/>
    <xf numFmtId="0" fontId="0" fillId="0" borderId="0" xfId="0" applyBorder="1"/>
    <xf numFmtId="0" fontId="9" fillId="0" borderId="0" xfId="2" applyFont="1" applyFill="1" applyBorder="1" applyAlignment="1">
      <alignment horizontal="center" wrapText="1"/>
    </xf>
    <xf numFmtId="0" fontId="10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wrapText="1"/>
    </xf>
    <xf numFmtId="0" fontId="9" fillId="0" borderId="9" xfId="2" applyFont="1" applyFill="1" applyBorder="1" applyAlignment="1">
      <alignment horizontal="center" wrapText="1"/>
    </xf>
    <xf numFmtId="170" fontId="9" fillId="0" borderId="16" xfId="37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4" xfId="2" applyFont="1" applyFill="1" applyBorder="1" applyAlignment="1">
      <alignment horizontal="center" wrapText="1"/>
    </xf>
    <xf numFmtId="0" fontId="9" fillId="0" borderId="16" xfId="2" applyFont="1" applyFill="1" applyBorder="1" applyAlignment="1">
      <alignment horizontal="center" wrapText="1"/>
    </xf>
    <xf numFmtId="0" fontId="9" fillId="0" borderId="0" xfId="2" applyFont="1" applyFill="1" applyBorder="1" applyAlignment="1"/>
    <xf numFmtId="0" fontId="10" fillId="0" borderId="4" xfId="2" applyFont="1" applyFill="1" applyBorder="1" applyAlignment="1">
      <alignment horizontal="center" wrapText="1"/>
    </xf>
    <xf numFmtId="0" fontId="10" fillId="0" borderId="5" xfId="2" applyFont="1" applyFill="1" applyBorder="1" applyAlignment="1">
      <alignment horizontal="center" wrapText="1"/>
    </xf>
    <xf numFmtId="170" fontId="10" fillId="0" borderId="0" xfId="37" applyNumberFormat="1" applyFont="1" applyFill="1" applyBorder="1" applyAlignment="1">
      <alignment horizontal="center" wrapText="1"/>
    </xf>
    <xf numFmtId="0" fontId="10" fillId="0" borderId="7" xfId="3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2" applyFont="1" applyFill="1" applyBorder="1" applyAlignment="1">
      <alignment wrapText="1"/>
    </xf>
    <xf numFmtId="0" fontId="10" fillId="3" borderId="1" xfId="2" applyFont="1" applyFill="1" applyBorder="1" applyAlignment="1"/>
    <xf numFmtId="0" fontId="9" fillId="3" borderId="2" xfId="2" applyFont="1" applyFill="1" applyBorder="1" applyAlignment="1">
      <alignment wrapText="1"/>
    </xf>
    <xf numFmtId="0" fontId="9" fillId="3" borderId="2" xfId="2" applyFont="1" applyFill="1" applyBorder="1" applyAlignment="1">
      <alignment horizontal="center" wrapText="1"/>
    </xf>
    <xf numFmtId="43" fontId="10" fillId="3" borderId="2" xfId="1" applyFont="1" applyFill="1" applyBorder="1" applyAlignment="1">
      <alignment wrapText="1"/>
    </xf>
    <xf numFmtId="164" fontId="10" fillId="3" borderId="2" xfId="3" applyNumberFormat="1" applyFont="1" applyFill="1" applyBorder="1" applyAlignment="1">
      <alignment wrapText="1"/>
    </xf>
    <xf numFmtId="164" fontId="10" fillId="3" borderId="1" xfId="4" applyNumberFormat="1" applyFont="1" applyFill="1" applyBorder="1" applyAlignment="1">
      <alignment wrapText="1"/>
    </xf>
    <xf numFmtId="164" fontId="10" fillId="3" borderId="2" xfId="4" applyNumberFormat="1" applyFont="1" applyFill="1" applyBorder="1" applyAlignment="1">
      <alignment wrapText="1"/>
    </xf>
    <xf numFmtId="170" fontId="10" fillId="3" borderId="2" xfId="37" applyNumberFormat="1" applyFont="1" applyFill="1" applyBorder="1" applyAlignment="1">
      <alignment wrapText="1"/>
    </xf>
    <xf numFmtId="164" fontId="10" fillId="3" borderId="6" xfId="3" applyNumberFormat="1" applyFont="1" applyFill="1" applyBorder="1" applyAlignment="1">
      <alignment wrapText="1"/>
    </xf>
    <xf numFmtId="0" fontId="10" fillId="3" borderId="2" xfId="2" applyFont="1" applyFill="1" applyBorder="1" applyAlignment="1">
      <alignment wrapText="1"/>
    </xf>
    <xf numFmtId="168" fontId="10" fillId="3" borderId="3" xfId="2" applyNumberFormat="1" applyFont="1" applyFill="1" applyBorder="1" applyAlignment="1">
      <alignment wrapText="1"/>
    </xf>
    <xf numFmtId="169" fontId="10" fillId="3" borderId="1" xfId="2" applyNumberFormat="1" applyFont="1" applyFill="1" applyBorder="1" applyAlignment="1">
      <alignment wrapText="1"/>
    </xf>
    <xf numFmtId="169" fontId="10" fillId="3" borderId="3" xfId="2" applyNumberFormat="1" applyFont="1" applyFill="1" applyBorder="1" applyAlignment="1">
      <alignment wrapText="1"/>
    </xf>
    <xf numFmtId="169" fontId="10" fillId="3" borderId="2" xfId="2" applyNumberFormat="1" applyFont="1" applyFill="1" applyBorder="1" applyAlignment="1">
      <alignment wrapText="1"/>
    </xf>
    <xf numFmtId="0" fontId="9" fillId="0" borderId="4" xfId="2" applyFont="1" applyFill="1" applyBorder="1" applyAlignment="1">
      <alignment wrapText="1"/>
    </xf>
    <xf numFmtId="0" fontId="9" fillId="0" borderId="0" xfId="2" applyFont="1" applyFill="1" applyBorder="1" applyAlignment="1">
      <alignment horizontal="right" wrapText="1"/>
    </xf>
    <xf numFmtId="43" fontId="9" fillId="0" borderId="0" xfId="1" applyFont="1" applyFill="1" applyBorder="1" applyAlignment="1">
      <alignment wrapText="1"/>
    </xf>
    <xf numFmtId="164" fontId="9" fillId="0" borderId="0" xfId="3" applyNumberFormat="1" applyFont="1" applyFill="1" applyBorder="1" applyAlignment="1">
      <alignment wrapText="1"/>
    </xf>
    <xf numFmtId="164" fontId="9" fillId="0" borderId="5" xfId="3" applyNumberFormat="1" applyFont="1" applyFill="1" applyBorder="1" applyAlignment="1">
      <alignment wrapText="1"/>
    </xf>
    <xf numFmtId="164" fontId="9" fillId="0" borderId="4" xfId="4" applyNumberFormat="1" applyFont="1" applyFill="1" applyBorder="1" applyAlignment="1">
      <alignment wrapText="1"/>
    </xf>
    <xf numFmtId="164" fontId="9" fillId="0" borderId="0" xfId="4" applyNumberFormat="1" applyFont="1" applyFill="1" applyBorder="1" applyAlignment="1">
      <alignment wrapText="1"/>
    </xf>
    <xf numFmtId="170" fontId="9" fillId="0" borderId="0" xfId="37" applyNumberFormat="1" applyFont="1" applyFill="1" applyBorder="1" applyAlignment="1">
      <alignment wrapText="1"/>
    </xf>
    <xf numFmtId="164" fontId="9" fillId="0" borderId="7" xfId="3" applyNumberFormat="1" applyFont="1" applyFill="1" applyBorder="1" applyAlignment="1">
      <alignment wrapText="1"/>
    </xf>
    <xf numFmtId="168" fontId="9" fillId="0" borderId="4" xfId="2" applyNumberFormat="1" applyFont="1" applyFill="1" applyBorder="1" applyAlignment="1">
      <alignment wrapText="1"/>
    </xf>
    <xf numFmtId="168" fontId="9" fillId="0" borderId="0" xfId="2" applyNumberFormat="1" applyFont="1" applyFill="1" applyBorder="1" applyAlignment="1">
      <alignment wrapText="1"/>
    </xf>
    <xf numFmtId="9" fontId="9" fillId="0" borderId="0" xfId="37" applyFont="1" applyFill="1" applyBorder="1" applyAlignment="1">
      <alignment wrapText="1"/>
    </xf>
    <xf numFmtId="168" fontId="10" fillId="0" borderId="5" xfId="2" applyNumberFormat="1" applyFont="1" applyFill="1" applyBorder="1" applyAlignment="1">
      <alignment wrapText="1"/>
    </xf>
    <xf numFmtId="169" fontId="9" fillId="0" borderId="4" xfId="2" applyNumberFormat="1" applyFont="1" applyFill="1" applyBorder="1" applyAlignment="1">
      <alignment wrapText="1"/>
    </xf>
    <xf numFmtId="169" fontId="9" fillId="0" borderId="5" xfId="2" applyNumberFormat="1" applyFont="1" applyFill="1" applyBorder="1" applyAlignment="1">
      <alignment wrapText="1"/>
    </xf>
    <xf numFmtId="169" fontId="8" fillId="0" borderId="0" xfId="0" applyNumberFormat="1" applyFont="1" applyBorder="1"/>
    <xf numFmtId="0" fontId="9" fillId="0" borderId="0" xfId="2" applyFont="1" applyFill="1" applyBorder="1" applyAlignment="1">
      <alignment horizontal="center"/>
    </xf>
    <xf numFmtId="0" fontId="9" fillId="0" borderId="8" xfId="2" applyFont="1" applyFill="1" applyBorder="1" applyAlignment="1">
      <alignment wrapText="1"/>
    </xf>
    <xf numFmtId="0" fontId="9" fillId="0" borderId="9" xfId="2" applyFont="1" applyFill="1" applyBorder="1" applyAlignment="1">
      <alignment wrapText="1"/>
    </xf>
    <xf numFmtId="43" fontId="9" fillId="0" borderId="9" xfId="1" applyFont="1" applyFill="1" applyBorder="1" applyAlignment="1">
      <alignment wrapText="1"/>
    </xf>
    <xf numFmtId="164" fontId="9" fillId="0" borderId="9" xfId="3" applyNumberFormat="1" applyFont="1" applyFill="1" applyBorder="1" applyAlignment="1">
      <alignment wrapText="1"/>
    </xf>
    <xf numFmtId="164" fontId="9" fillId="0" borderId="8" xfId="4" applyNumberFormat="1" applyFont="1" applyFill="1" applyBorder="1" applyAlignment="1">
      <alignment wrapText="1"/>
    </xf>
    <xf numFmtId="164" fontId="9" fillId="0" borderId="9" xfId="4" applyNumberFormat="1" applyFont="1" applyFill="1" applyBorder="1" applyAlignment="1">
      <alignment wrapText="1"/>
    </xf>
    <xf numFmtId="170" fontId="9" fillId="0" borderId="9" xfId="37" applyNumberFormat="1" applyFont="1" applyFill="1" applyBorder="1" applyAlignment="1">
      <alignment wrapText="1"/>
    </xf>
    <xf numFmtId="164" fontId="9" fillId="0" borderId="11" xfId="3" applyNumberFormat="1" applyFont="1" applyFill="1" applyBorder="1" applyAlignment="1">
      <alignment wrapText="1"/>
    </xf>
    <xf numFmtId="168" fontId="9" fillId="0" borderId="8" xfId="2" applyNumberFormat="1" applyFont="1" applyFill="1" applyBorder="1" applyAlignment="1">
      <alignment wrapText="1"/>
    </xf>
    <xf numFmtId="168" fontId="9" fillId="0" borderId="9" xfId="2" applyNumberFormat="1" applyFont="1" applyFill="1" applyBorder="1" applyAlignment="1">
      <alignment wrapText="1"/>
    </xf>
    <xf numFmtId="169" fontId="9" fillId="0" borderId="10" xfId="2" applyNumberFormat="1" applyFont="1" applyFill="1" applyBorder="1" applyAlignment="1">
      <alignment wrapText="1"/>
    </xf>
    <xf numFmtId="169" fontId="8" fillId="0" borderId="9" xfId="0" applyNumberFormat="1" applyFont="1" applyBorder="1"/>
    <xf numFmtId="169" fontId="9" fillId="0" borderId="0" xfId="2" applyNumberFormat="1" applyFont="1" applyFill="1" applyBorder="1" applyAlignment="1">
      <alignment wrapText="1"/>
    </xf>
    <xf numFmtId="0" fontId="10" fillId="3" borderId="2" xfId="2" applyFont="1" applyFill="1" applyBorder="1" applyAlignment="1">
      <alignment horizontal="center" wrapText="1"/>
    </xf>
    <xf numFmtId="171" fontId="9" fillId="0" borderId="4" xfId="4" applyNumberFormat="1" applyFont="1" applyFill="1" applyBorder="1" applyAlignment="1">
      <alignment wrapText="1"/>
    </xf>
    <xf numFmtId="0" fontId="10" fillId="0" borderId="5" xfId="2" applyFont="1" applyFill="1" applyBorder="1" applyAlignment="1">
      <alignment wrapText="1"/>
    </xf>
    <xf numFmtId="0" fontId="10" fillId="3" borderId="14" xfId="2" applyFont="1" applyFill="1" applyBorder="1" applyAlignment="1"/>
    <xf numFmtId="0" fontId="10" fillId="3" borderId="15" xfId="2" applyFont="1" applyFill="1" applyBorder="1" applyAlignment="1">
      <alignment wrapText="1"/>
    </xf>
    <xf numFmtId="0" fontId="10" fillId="3" borderId="15" xfId="2" applyFont="1" applyFill="1" applyBorder="1" applyAlignment="1">
      <alignment horizontal="center" wrapText="1"/>
    </xf>
    <xf numFmtId="164" fontId="10" fillId="3" borderId="14" xfId="4" applyNumberFormat="1" applyFont="1" applyFill="1" applyBorder="1" applyAlignment="1">
      <alignment wrapText="1"/>
    </xf>
    <xf numFmtId="170" fontId="10" fillId="3" borderId="15" xfId="37" applyNumberFormat="1" applyFont="1" applyFill="1" applyBorder="1" applyAlignment="1">
      <alignment wrapText="1"/>
    </xf>
    <xf numFmtId="164" fontId="10" fillId="3" borderId="17" xfId="3" applyNumberFormat="1" applyFont="1" applyFill="1" applyBorder="1" applyAlignment="1">
      <alignment wrapText="1"/>
    </xf>
    <xf numFmtId="0" fontId="11" fillId="0" borderId="0" xfId="2" quotePrefix="1" applyFont="1" applyFill="1" applyBorder="1" applyAlignment="1">
      <alignment horizontal="left"/>
    </xf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wrapText="1"/>
    </xf>
    <xf numFmtId="164" fontId="11" fillId="0" borderId="0" xfId="3" applyNumberFormat="1" applyFont="1" applyFill="1" applyBorder="1" applyAlignment="1">
      <alignment wrapText="1"/>
    </xf>
    <xf numFmtId="170" fontId="11" fillId="0" borderId="0" xfId="37" applyNumberFormat="1" applyFont="1" applyFill="1" applyBorder="1" applyAlignment="1">
      <alignment wrapText="1"/>
    </xf>
    <xf numFmtId="169" fontId="14" fillId="0" borderId="0" xfId="2" applyNumberFormat="1" applyFont="1" applyFill="1" applyBorder="1" applyAlignment="1">
      <alignment horizontal="right" wrapText="1"/>
    </xf>
    <xf numFmtId="169" fontId="13" fillId="0" borderId="0" xfId="2" applyNumberFormat="1" applyFont="1" applyFill="1" applyBorder="1" applyAlignment="1">
      <alignment wrapText="1"/>
    </xf>
    <xf numFmtId="169" fontId="11" fillId="0" borderId="0" xfId="2" applyNumberFormat="1" applyFont="1" applyFill="1" applyBorder="1" applyAlignment="1">
      <alignment wrapText="1"/>
    </xf>
    <xf numFmtId="164" fontId="11" fillId="0" borderId="0" xfId="3" applyNumberFormat="1" applyFont="1" applyFill="1" applyBorder="1" applyAlignment="1"/>
    <xf numFmtId="0" fontId="10" fillId="0" borderId="0" xfId="2" applyFont="1" applyFill="1" applyBorder="1" applyAlignment="1"/>
    <xf numFmtId="0" fontId="9" fillId="0" borderId="1" xfId="2" applyFont="1" applyFill="1" applyBorder="1" applyAlignment="1"/>
    <xf numFmtId="0" fontId="9" fillId="0" borderId="2" xfId="2" applyFont="1" applyFill="1" applyBorder="1" applyAlignment="1">
      <alignment wrapText="1"/>
    </xf>
    <xf numFmtId="0" fontId="9" fillId="0" borderId="2" xfId="2" applyFont="1" applyFill="1" applyBorder="1" applyAlignment="1">
      <alignment horizontal="center" wrapText="1"/>
    </xf>
    <xf numFmtId="43" fontId="9" fillId="0" borderId="2" xfId="1" applyFont="1" applyFill="1" applyBorder="1" applyAlignment="1">
      <alignment wrapText="1"/>
    </xf>
    <xf numFmtId="164" fontId="9" fillId="0" borderId="2" xfId="3" applyNumberFormat="1" applyFont="1" applyFill="1" applyBorder="1" applyAlignment="1">
      <alignment wrapText="1"/>
    </xf>
    <xf numFmtId="164" fontId="9" fillId="0" borderId="1" xfId="4" applyNumberFormat="1" applyFont="1" applyFill="1" applyBorder="1" applyAlignment="1">
      <alignment wrapText="1"/>
    </xf>
    <xf numFmtId="164" fontId="9" fillId="0" borderId="2" xfId="4" applyNumberFormat="1" applyFont="1" applyFill="1" applyBorder="1" applyAlignment="1">
      <alignment wrapText="1"/>
    </xf>
    <xf numFmtId="9" fontId="9" fillId="0" borderId="2" xfId="37" applyNumberFormat="1" applyFont="1" applyFill="1" applyBorder="1" applyAlignment="1">
      <alignment wrapText="1"/>
    </xf>
    <xf numFmtId="170" fontId="9" fillId="0" borderId="3" xfId="37" applyNumberFormat="1" applyFont="1" applyFill="1" applyBorder="1" applyAlignment="1">
      <alignment wrapText="1"/>
    </xf>
    <xf numFmtId="168" fontId="9" fillId="0" borderId="1" xfId="2" applyNumberFormat="1" applyFont="1" applyFill="1" applyBorder="1" applyAlignment="1">
      <alignment wrapText="1"/>
    </xf>
    <xf numFmtId="168" fontId="9" fillId="0" borderId="2" xfId="2" applyNumberFormat="1" applyFont="1" applyFill="1" applyBorder="1" applyAlignment="1">
      <alignment wrapText="1"/>
    </xf>
    <xf numFmtId="9" fontId="9" fillId="0" borderId="2" xfId="37" applyFont="1" applyFill="1" applyBorder="1" applyAlignment="1">
      <alignment wrapText="1"/>
    </xf>
    <xf numFmtId="169" fontId="9" fillId="0" borderId="3" xfId="2" applyNumberFormat="1" applyFont="1" applyFill="1" applyBorder="1" applyAlignment="1">
      <alignment wrapText="1"/>
    </xf>
    <xf numFmtId="169" fontId="8" fillId="0" borderId="2" xfId="0" applyNumberFormat="1" applyFont="1" applyBorder="1"/>
    <xf numFmtId="0" fontId="9" fillId="0" borderId="4" xfId="2" applyFont="1" applyFill="1" applyBorder="1" applyAlignment="1"/>
    <xf numFmtId="9" fontId="9" fillId="0" borderId="0" xfId="37" applyNumberFormat="1" applyFont="1" applyFill="1" applyBorder="1" applyAlignment="1">
      <alignment wrapText="1"/>
    </xf>
    <xf numFmtId="170" fontId="9" fillId="0" borderId="5" xfId="37" applyNumberFormat="1" applyFont="1" applyFill="1" applyBorder="1" applyAlignment="1">
      <alignment wrapText="1"/>
    </xf>
    <xf numFmtId="0" fontId="9" fillId="0" borderId="8" xfId="2" applyFont="1" applyFill="1" applyBorder="1" applyAlignment="1"/>
    <xf numFmtId="9" fontId="9" fillId="0" borderId="9" xfId="37" applyNumberFormat="1" applyFont="1" applyFill="1" applyBorder="1" applyAlignment="1">
      <alignment wrapText="1"/>
    </xf>
    <xf numFmtId="170" fontId="9" fillId="0" borderId="10" xfId="37" applyNumberFormat="1" applyFont="1" applyFill="1" applyBorder="1" applyAlignment="1">
      <alignment wrapText="1"/>
    </xf>
    <xf numFmtId="0" fontId="10" fillId="3" borderId="8" xfId="2" applyFont="1" applyFill="1" applyBorder="1" applyAlignment="1"/>
    <xf numFmtId="0" fontId="9" fillId="3" borderId="9" xfId="2" applyFont="1" applyFill="1" applyBorder="1" applyAlignment="1">
      <alignment wrapText="1"/>
    </xf>
    <xf numFmtId="0" fontId="9" fillId="3" borderId="9" xfId="2" applyFont="1" applyFill="1" applyBorder="1" applyAlignment="1">
      <alignment horizontal="center" wrapText="1"/>
    </xf>
    <xf numFmtId="43" fontId="10" fillId="3" borderId="9" xfId="1" applyFont="1" applyFill="1" applyBorder="1" applyAlignment="1">
      <alignment wrapText="1"/>
    </xf>
    <xf numFmtId="164" fontId="10" fillId="3" borderId="9" xfId="3" applyNumberFormat="1" applyFont="1" applyFill="1" applyBorder="1" applyAlignment="1">
      <alignment wrapText="1"/>
    </xf>
    <xf numFmtId="164" fontId="10" fillId="3" borderId="10" xfId="3" applyNumberFormat="1" applyFont="1" applyFill="1" applyBorder="1" applyAlignment="1">
      <alignment wrapText="1"/>
    </xf>
    <xf numFmtId="164" fontId="10" fillId="3" borderId="8" xfId="4" applyNumberFormat="1" applyFont="1" applyFill="1" applyBorder="1" applyAlignment="1">
      <alignment wrapText="1"/>
    </xf>
    <xf numFmtId="164" fontId="10" fillId="3" borderId="9" xfId="4" applyNumberFormat="1" applyFont="1" applyFill="1" applyBorder="1" applyAlignment="1">
      <alignment wrapText="1"/>
    </xf>
    <xf numFmtId="9" fontId="9" fillId="3" borderId="9" xfId="37" applyNumberFormat="1" applyFont="1" applyFill="1" applyBorder="1" applyAlignment="1">
      <alignment wrapText="1"/>
    </xf>
    <xf numFmtId="9" fontId="10" fillId="3" borderId="9" xfId="37" applyNumberFormat="1" applyFont="1" applyFill="1" applyBorder="1" applyAlignment="1">
      <alignment wrapText="1"/>
    </xf>
    <xf numFmtId="170" fontId="10" fillId="3" borderId="10" xfId="37" applyNumberFormat="1" applyFont="1" applyFill="1" applyBorder="1" applyAlignment="1">
      <alignment wrapText="1"/>
    </xf>
    <xf numFmtId="9" fontId="10" fillId="3" borderId="9" xfId="37" applyFont="1" applyFill="1" applyBorder="1" applyAlignment="1">
      <alignment wrapText="1"/>
    </xf>
    <xf numFmtId="0" fontId="10" fillId="3" borderId="9" xfId="2" applyFont="1" applyFill="1" applyBorder="1" applyAlignment="1">
      <alignment wrapText="1"/>
    </xf>
    <xf numFmtId="169" fontId="10" fillId="3" borderId="8" xfId="2" applyNumberFormat="1" applyFont="1" applyFill="1" applyBorder="1" applyAlignment="1">
      <alignment wrapText="1"/>
    </xf>
    <xf numFmtId="169" fontId="10" fillId="3" borderId="10" xfId="2" applyNumberFormat="1" applyFont="1" applyFill="1" applyBorder="1" applyAlignment="1">
      <alignment wrapText="1"/>
    </xf>
    <xf numFmtId="169" fontId="10" fillId="3" borderId="9" xfId="2" applyNumberFormat="1" applyFont="1" applyFill="1" applyBorder="1" applyAlignment="1">
      <alignment wrapText="1"/>
    </xf>
    <xf numFmtId="164" fontId="9" fillId="0" borderId="0" xfId="2" applyNumberFormat="1" applyFont="1" applyFill="1" applyBorder="1" applyAlignment="1">
      <alignment wrapText="1"/>
    </xf>
    <xf numFmtId="9" fontId="9" fillId="0" borderId="1" xfId="37" applyFont="1" applyFill="1" applyBorder="1" applyAlignment="1">
      <alignment wrapText="1"/>
    </xf>
    <xf numFmtId="9" fontId="9" fillId="0" borderId="3" xfId="37" applyFont="1" applyFill="1" applyBorder="1" applyAlignment="1">
      <alignment wrapText="1"/>
    </xf>
    <xf numFmtId="0" fontId="9" fillId="0" borderId="5" xfId="2" applyFont="1" applyFill="1" applyBorder="1" applyAlignment="1">
      <alignment wrapText="1"/>
    </xf>
    <xf numFmtId="9" fontId="9" fillId="0" borderId="4" xfId="37" applyFont="1" applyFill="1" applyBorder="1" applyAlignment="1">
      <alignment wrapText="1"/>
    </xf>
    <xf numFmtId="9" fontId="9" fillId="0" borderId="5" xfId="37" applyFont="1" applyFill="1" applyBorder="1" applyAlignment="1">
      <alignment wrapText="1"/>
    </xf>
    <xf numFmtId="9" fontId="10" fillId="3" borderId="8" xfId="37" applyFont="1" applyFill="1" applyBorder="1" applyAlignment="1">
      <alignment wrapText="1"/>
    </xf>
    <xf numFmtId="9" fontId="10" fillId="3" borderId="10" xfId="37" applyFont="1" applyFill="1" applyBorder="1" applyAlignment="1">
      <alignment wrapText="1"/>
    </xf>
    <xf numFmtId="9" fontId="9" fillId="3" borderId="9" xfId="37" applyFont="1" applyFill="1" applyBorder="1" applyAlignment="1">
      <alignment wrapText="1"/>
    </xf>
    <xf numFmtId="43" fontId="10" fillId="0" borderId="0" xfId="1" applyFont="1" applyFill="1" applyBorder="1" applyAlignment="1">
      <alignment wrapText="1"/>
    </xf>
    <xf numFmtId="164" fontId="10" fillId="0" borderId="0" xfId="3" applyNumberFormat="1" applyFont="1" applyFill="1" applyBorder="1" applyAlignment="1">
      <alignment wrapText="1"/>
    </xf>
    <xf numFmtId="170" fontId="10" fillId="0" borderId="0" xfId="37" applyNumberFormat="1" applyFont="1" applyFill="1" applyBorder="1" applyAlignment="1">
      <alignment wrapText="1"/>
    </xf>
    <xf numFmtId="164" fontId="9" fillId="0" borderId="17" xfId="3" applyNumberFormat="1" applyFont="1" applyFill="1" applyBorder="1" applyAlignment="1">
      <alignment horizontal="center" wrapText="1"/>
    </xf>
    <xf numFmtId="170" fontId="9" fillId="0" borderId="15" xfId="37" applyNumberFormat="1" applyFont="1" applyFill="1" applyBorder="1" applyAlignment="1">
      <alignment horizontal="center" wrapText="1"/>
    </xf>
    <xf numFmtId="170" fontId="9" fillId="0" borderId="2" xfId="37" applyNumberFormat="1" applyFont="1" applyFill="1" applyBorder="1" applyAlignment="1">
      <alignment wrapText="1"/>
    </xf>
    <xf numFmtId="0" fontId="15" fillId="0" borderId="4" xfId="2" applyFont="1" applyFill="1" applyBorder="1" applyAlignment="1"/>
    <xf numFmtId="170" fontId="10" fillId="0" borderId="5" xfId="37" applyNumberFormat="1" applyFont="1" applyFill="1" applyBorder="1" applyAlignment="1">
      <alignment horizontal="center" wrapText="1"/>
    </xf>
    <xf numFmtId="170" fontId="10" fillId="3" borderId="3" xfId="37" applyNumberFormat="1" applyFont="1" applyFill="1" applyBorder="1" applyAlignment="1">
      <alignment wrapText="1"/>
    </xf>
    <xf numFmtId="170" fontId="10" fillId="3" borderId="16" xfId="37" applyNumberFormat="1" applyFont="1" applyFill="1" applyBorder="1" applyAlignment="1">
      <alignment wrapText="1"/>
    </xf>
    <xf numFmtId="164" fontId="9" fillId="0" borderId="14" xfId="3" applyNumberFormat="1" applyFont="1" applyFill="1" applyBorder="1" applyAlignment="1">
      <alignment horizontal="center" wrapText="1"/>
    </xf>
    <xf numFmtId="164" fontId="9" fillId="0" borderId="15" xfId="3" applyNumberFormat="1" applyFont="1" applyFill="1" applyBorder="1" applyAlignment="1">
      <alignment horizontal="center" wrapText="1"/>
    </xf>
    <xf numFmtId="164" fontId="9" fillId="0" borderId="16" xfId="3" applyNumberFormat="1" applyFont="1" applyFill="1" applyBorder="1" applyAlignment="1">
      <alignment horizontal="center" wrapText="1"/>
    </xf>
    <xf numFmtId="168" fontId="9" fillId="0" borderId="5" xfId="2" applyNumberFormat="1" applyFont="1" applyFill="1" applyBorder="1" applyAlignment="1">
      <alignment wrapText="1"/>
    </xf>
    <xf numFmtId="168" fontId="9" fillId="0" borderId="10" xfId="2" applyNumberFormat="1" applyFont="1" applyFill="1" applyBorder="1" applyAlignment="1">
      <alignment wrapText="1"/>
    </xf>
    <xf numFmtId="0" fontId="10" fillId="0" borderId="0" xfId="3" applyNumberFormat="1" applyFont="1" applyFill="1" applyBorder="1" applyAlignment="1">
      <alignment horizontal="center" wrapText="1"/>
    </xf>
    <xf numFmtId="0" fontId="8" fillId="0" borderId="0" xfId="0" applyFont="1" applyBorder="1"/>
    <xf numFmtId="164" fontId="10" fillId="3" borderId="0" xfId="4" applyNumberFormat="1" applyFont="1" applyFill="1" applyBorder="1" applyAlignment="1">
      <alignment wrapText="1"/>
    </xf>
    <xf numFmtId="164" fontId="10" fillId="3" borderId="0" xfId="3" applyNumberFormat="1" applyFont="1" applyFill="1" applyBorder="1" applyAlignment="1">
      <alignment wrapText="1"/>
    </xf>
    <xf numFmtId="169" fontId="10" fillId="3" borderId="0" xfId="2" applyNumberFormat="1" applyFont="1" applyFill="1" applyBorder="1" applyAlignment="1">
      <alignment wrapText="1"/>
    </xf>
    <xf numFmtId="0" fontId="10" fillId="3" borderId="0" xfId="2" applyFont="1" applyFill="1" applyBorder="1" applyAlignment="1">
      <alignment wrapText="1"/>
    </xf>
    <xf numFmtId="0" fontId="9" fillId="0" borderId="15" xfId="2" applyFont="1" applyFill="1" applyBorder="1" applyAlignment="1">
      <alignment horizontal="center" wrapText="1"/>
    </xf>
    <xf numFmtId="164" fontId="10" fillId="3" borderId="4" xfId="4" applyNumberFormat="1" applyFont="1" applyFill="1" applyBorder="1" applyAlignment="1">
      <alignment wrapText="1"/>
    </xf>
    <xf numFmtId="168" fontId="10" fillId="3" borderId="5" xfId="2" applyNumberFormat="1" applyFont="1" applyFill="1" applyBorder="1" applyAlignment="1">
      <alignment wrapText="1"/>
    </xf>
    <xf numFmtId="164" fontId="9" fillId="0" borderId="4" xfId="2" applyNumberFormat="1" applyFont="1" applyFill="1" applyBorder="1" applyAlignment="1">
      <alignment wrapText="1"/>
    </xf>
    <xf numFmtId="164" fontId="9" fillId="0" borderId="5" xfId="2" applyNumberFormat="1" applyFont="1" applyFill="1" applyBorder="1" applyAlignment="1">
      <alignment wrapText="1"/>
    </xf>
    <xf numFmtId="169" fontId="8" fillId="0" borderId="1" xfId="0" applyNumberFormat="1" applyFont="1" applyBorder="1"/>
    <xf numFmtId="169" fontId="8" fillId="0" borderId="4" xfId="0" applyNumberFormat="1" applyFont="1" applyBorder="1"/>
    <xf numFmtId="169" fontId="10" fillId="3" borderId="4" xfId="2" applyNumberFormat="1" applyFont="1" applyFill="1" applyBorder="1" applyAlignment="1">
      <alignment wrapText="1"/>
    </xf>
    <xf numFmtId="169" fontId="10" fillId="3" borderId="5" xfId="2" applyNumberFormat="1" applyFont="1" applyFill="1" applyBorder="1" applyAlignment="1">
      <alignment wrapText="1"/>
    </xf>
    <xf numFmtId="168" fontId="9" fillId="0" borderId="3" xfId="2" applyNumberFormat="1" applyFont="1" applyFill="1" applyBorder="1" applyAlignment="1">
      <alignment wrapText="1"/>
    </xf>
    <xf numFmtId="169" fontId="8" fillId="0" borderId="8" xfId="0" applyNumberFormat="1" applyFont="1" applyBorder="1"/>
    <xf numFmtId="0" fontId="9" fillId="0" borderId="14" xfId="2" applyFont="1" applyFill="1" applyBorder="1" applyAlignment="1">
      <alignment wrapText="1"/>
    </xf>
    <xf numFmtId="0" fontId="9" fillId="0" borderId="15" xfId="2" applyFont="1" applyFill="1" applyBorder="1" applyAlignment="1">
      <alignment wrapText="1"/>
    </xf>
    <xf numFmtId="0" fontId="9" fillId="3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/>
    </xf>
    <xf numFmtId="0" fontId="10" fillId="3" borderId="4" xfId="2" applyFont="1" applyFill="1" applyBorder="1" applyAlignment="1"/>
    <xf numFmtId="0" fontId="10" fillId="3" borderId="5" xfId="2" applyFont="1" applyFill="1" applyBorder="1" applyAlignment="1">
      <alignment horizontal="center" wrapText="1"/>
    </xf>
    <xf numFmtId="0" fontId="10" fillId="3" borderId="10" xfId="2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0" fontId="9" fillId="3" borderId="10" xfId="2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wrapText="1"/>
    </xf>
    <xf numFmtId="0" fontId="9" fillId="4" borderId="0" xfId="2" applyFont="1" applyFill="1" applyBorder="1" applyAlignment="1"/>
    <xf numFmtId="0" fontId="10" fillId="4" borderId="0" xfId="2" applyFont="1" applyFill="1" applyBorder="1" applyAlignment="1">
      <alignment wrapText="1"/>
    </xf>
    <xf numFmtId="0" fontId="10" fillId="4" borderId="0" xfId="2" applyFont="1" applyFill="1" applyBorder="1" applyAlignment="1">
      <alignment horizontal="center" wrapText="1"/>
    </xf>
    <xf numFmtId="0" fontId="10" fillId="4" borderId="4" xfId="2" applyFont="1" applyFill="1" applyBorder="1" applyAlignment="1">
      <alignment horizontal="center" wrapText="1"/>
    </xf>
    <xf numFmtId="170" fontId="10" fillId="4" borderId="0" xfId="37" applyNumberFormat="1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170" fontId="11" fillId="4" borderId="0" xfId="37" applyNumberFormat="1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9" fillId="0" borderId="16" xfId="2" applyFont="1" applyFill="1" applyBorder="1" applyAlignment="1">
      <alignment horizontal="center" wrapText="1"/>
    </xf>
    <xf numFmtId="168" fontId="10" fillId="0" borderId="7" xfId="2" applyNumberFormat="1" applyFont="1" applyFill="1" applyBorder="1" applyAlignment="1">
      <alignment wrapText="1"/>
    </xf>
    <xf numFmtId="168" fontId="10" fillId="0" borderId="11" xfId="2" applyNumberFormat="1" applyFont="1" applyFill="1" applyBorder="1" applyAlignment="1">
      <alignment wrapText="1"/>
    </xf>
    <xf numFmtId="168" fontId="10" fillId="0" borderId="6" xfId="2" applyNumberFormat="1" applyFont="1" applyFill="1" applyBorder="1" applyAlignment="1">
      <alignment wrapText="1"/>
    </xf>
    <xf numFmtId="9" fontId="10" fillId="0" borderId="6" xfId="37" applyFont="1" applyFill="1" applyBorder="1" applyAlignment="1">
      <alignment wrapText="1"/>
    </xf>
    <xf numFmtId="9" fontId="10" fillId="0" borderId="7" xfId="37" applyFont="1" applyFill="1" applyBorder="1" applyAlignment="1">
      <alignment wrapText="1"/>
    </xf>
    <xf numFmtId="43" fontId="10" fillId="3" borderId="0" xfId="1" applyNumberFormat="1" applyFont="1" applyFill="1" applyBorder="1" applyAlignment="1">
      <alignment wrapText="1"/>
    </xf>
    <xf numFmtId="43" fontId="10" fillId="0" borderId="0" xfId="1" applyNumberFormat="1" applyFont="1" applyFill="1" applyBorder="1" applyAlignment="1">
      <alignment wrapText="1"/>
    </xf>
    <xf numFmtId="43" fontId="9" fillId="0" borderId="0" xfId="1" applyNumberFormat="1" applyFont="1" applyFill="1" applyBorder="1" applyAlignment="1">
      <alignment wrapText="1"/>
    </xf>
    <xf numFmtId="43" fontId="10" fillId="3" borderId="9" xfId="1" applyNumberFormat="1" applyFont="1" applyFill="1" applyBorder="1" applyAlignment="1">
      <alignment wrapText="1"/>
    </xf>
    <xf numFmtId="164" fontId="9" fillId="0" borderId="6" xfId="3" applyNumberFormat="1" applyFont="1" applyFill="1" applyBorder="1" applyAlignment="1">
      <alignment wrapText="1"/>
    </xf>
    <xf numFmtId="168" fontId="16" fillId="0" borderId="17" xfId="0" applyNumberFormat="1" applyFont="1" applyFill="1" applyBorder="1" applyAlignment="1">
      <alignment vertical="center" wrapText="1"/>
    </xf>
    <xf numFmtId="169" fontId="16" fillId="0" borderId="15" xfId="0" applyNumberFormat="1" applyFont="1" applyFill="1" applyBorder="1" applyAlignment="1">
      <alignment horizontal="center" wrapText="1"/>
    </xf>
    <xf numFmtId="170" fontId="8" fillId="0" borderId="15" xfId="37" applyNumberFormat="1" applyFont="1" applyFill="1" applyBorder="1" applyAlignment="1">
      <alignment horizontal="center"/>
    </xf>
    <xf numFmtId="170" fontId="8" fillId="0" borderId="16" xfId="37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17" fillId="0" borderId="15" xfId="37" applyNumberFormat="1" applyFont="1" applyFill="1" applyBorder="1" applyAlignment="1">
      <alignment horizontal="center"/>
    </xf>
    <xf numFmtId="168" fontId="8" fillId="0" borderId="15" xfId="37" applyNumberFormat="1" applyFont="1" applyFill="1" applyBorder="1" applyAlignment="1">
      <alignment horizontal="center"/>
    </xf>
    <xf numFmtId="169" fontId="18" fillId="0" borderId="17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170" fontId="8" fillId="0" borderId="14" xfId="37" applyNumberFormat="1" applyFont="1" applyFill="1" applyBorder="1" applyAlignment="1">
      <alignment horizontal="center" wrapText="1"/>
    </xf>
    <xf numFmtId="170" fontId="8" fillId="0" borderId="15" xfId="37" applyNumberFormat="1" applyFont="1" applyFill="1" applyBorder="1" applyAlignment="1">
      <alignment horizontal="center" wrapText="1"/>
    </xf>
    <xf numFmtId="170" fontId="8" fillId="0" borderId="16" xfId="37" applyNumberFormat="1" applyFont="1" applyFill="1" applyBorder="1" applyAlignment="1">
      <alignment horizontal="center" wrapText="1"/>
    </xf>
    <xf numFmtId="168" fontId="8" fillId="0" borderId="14" xfId="37" applyNumberFormat="1" applyFont="1" applyFill="1" applyBorder="1" applyAlignment="1">
      <alignment horizontal="center" wrapText="1"/>
    </xf>
    <xf numFmtId="168" fontId="8" fillId="0" borderId="15" xfId="37" applyNumberFormat="1" applyFont="1" applyFill="1" applyBorder="1" applyAlignment="1">
      <alignment horizontal="center" wrapText="1"/>
    </xf>
    <xf numFmtId="168" fontId="8" fillId="0" borderId="16" xfId="37" applyNumberFormat="1" applyFont="1" applyFill="1" applyBorder="1" applyAlignment="1">
      <alignment horizontal="center" wrapText="1"/>
    </xf>
    <xf numFmtId="168" fontId="16" fillId="0" borderId="7" xfId="0" applyNumberFormat="1" applyFont="1" applyFill="1" applyBorder="1" applyAlignment="1">
      <alignment vertical="center" wrapText="1"/>
    </xf>
    <xf numFmtId="168" fontId="1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0" fontId="8" fillId="0" borderId="4" xfId="37" applyNumberFormat="1" applyFont="1" applyFill="1" applyBorder="1" applyAlignment="1">
      <alignment horizontal="center" vertical="center"/>
    </xf>
    <xf numFmtId="170" fontId="8" fillId="0" borderId="0" xfId="37" applyNumberFormat="1" applyFont="1" applyFill="1" applyBorder="1" applyAlignment="1">
      <alignment horizontal="center" vertical="center"/>
    </xf>
    <xf numFmtId="170" fontId="8" fillId="0" borderId="5" xfId="37" applyNumberFormat="1" applyFont="1" applyFill="1" applyBorder="1" applyAlignment="1">
      <alignment horizontal="center" vertical="center"/>
    </xf>
    <xf numFmtId="168" fontId="8" fillId="0" borderId="4" xfId="37" applyNumberFormat="1" applyFont="1" applyFill="1" applyBorder="1" applyAlignment="1">
      <alignment horizontal="center" vertical="center"/>
    </xf>
    <xf numFmtId="168" fontId="8" fillId="0" borderId="0" xfId="37" applyNumberFormat="1" applyFont="1" applyFill="1" applyBorder="1" applyAlignment="1">
      <alignment horizontal="center" vertical="center"/>
    </xf>
    <xf numFmtId="168" fontId="8" fillId="0" borderId="5" xfId="37" applyNumberFormat="1" applyFont="1" applyFill="1" applyBorder="1" applyAlignment="1">
      <alignment horizontal="center" vertical="center"/>
    </xf>
    <xf numFmtId="168" fontId="17" fillId="3" borderId="18" xfId="0" applyNumberFormat="1" applyFont="1" applyFill="1" applyBorder="1"/>
    <xf numFmtId="168" fontId="17" fillId="3" borderId="19" xfId="0" applyNumberFormat="1" applyFont="1" applyFill="1" applyBorder="1"/>
    <xf numFmtId="168" fontId="17" fillId="3" borderId="20" xfId="0" applyNumberFormat="1" applyFont="1" applyFill="1" applyBorder="1"/>
    <xf numFmtId="168" fontId="17" fillId="3" borderId="21" xfId="0" applyNumberFormat="1" applyFont="1" applyFill="1" applyBorder="1"/>
    <xf numFmtId="168" fontId="8" fillId="0" borderId="0" xfId="0" applyNumberFormat="1" applyFont="1" applyFill="1" applyBorder="1"/>
    <xf numFmtId="0" fontId="8" fillId="0" borderId="0" xfId="0" applyFont="1" applyFill="1" applyBorder="1"/>
    <xf numFmtId="168" fontId="15" fillId="0" borderId="4" xfId="0" applyNumberFormat="1" applyFont="1" applyFill="1" applyBorder="1" applyAlignment="1">
      <alignment wrapText="1"/>
    </xf>
    <xf numFmtId="0" fontId="8" fillId="0" borderId="5" xfId="0" applyFont="1" applyFill="1" applyBorder="1"/>
    <xf numFmtId="0" fontId="8" fillId="0" borderId="7" xfId="0" applyFont="1" applyFill="1" applyBorder="1"/>
    <xf numFmtId="168" fontId="15" fillId="0" borderId="0" xfId="0" applyNumberFormat="1" applyFont="1" applyFill="1" applyBorder="1" applyAlignment="1">
      <alignment wrapText="1"/>
    </xf>
    <xf numFmtId="168" fontId="8" fillId="0" borderId="4" xfId="37" applyNumberFormat="1" applyFont="1" applyFill="1" applyBorder="1"/>
    <xf numFmtId="168" fontId="8" fillId="0" borderId="0" xfId="37" applyNumberFormat="1" applyFont="1" applyFill="1" applyBorder="1"/>
    <xf numFmtId="168" fontId="8" fillId="0" borderId="5" xfId="37" applyNumberFormat="1" applyFont="1" applyFill="1" applyBorder="1"/>
    <xf numFmtId="168" fontId="17" fillId="3" borderId="4" xfId="0" applyNumberFormat="1" applyFont="1" applyFill="1" applyBorder="1"/>
    <xf numFmtId="168" fontId="17" fillId="3" borderId="0" xfId="0" applyNumberFormat="1" applyFont="1" applyFill="1" applyBorder="1"/>
    <xf numFmtId="168" fontId="17" fillId="3" borderId="5" xfId="0" applyNumberFormat="1" applyFont="1" applyFill="1" applyBorder="1"/>
    <xf numFmtId="168" fontId="17" fillId="3" borderId="7" xfId="0" applyNumberFormat="1" applyFont="1" applyFill="1" applyBorder="1"/>
    <xf numFmtId="168" fontId="17" fillId="3" borderId="4" xfId="37" applyNumberFormat="1" applyFont="1" applyFill="1" applyBorder="1"/>
    <xf numFmtId="168" fontId="17" fillId="3" borderId="0" xfId="37" applyNumberFormat="1" applyFont="1" applyFill="1" applyBorder="1"/>
    <xf numFmtId="168" fontId="17" fillId="3" borderId="5" xfId="37" applyNumberFormat="1" applyFont="1" applyFill="1" applyBorder="1"/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/>
    <xf numFmtId="168" fontId="8" fillId="0" borderId="5" xfId="0" applyNumberFormat="1" applyFont="1" applyFill="1" applyBorder="1"/>
    <xf numFmtId="168" fontId="8" fillId="0" borderId="7" xfId="0" applyNumberFormat="1" applyFont="1" applyFill="1" applyBorder="1"/>
    <xf numFmtId="168" fontId="17" fillId="0" borderId="0" xfId="0" applyNumberFormat="1" applyFont="1" applyFill="1" applyBorder="1"/>
    <xf numFmtId="168" fontId="17" fillId="0" borderId="5" xfId="0" applyNumberFormat="1" applyFont="1" applyFill="1" applyBorder="1"/>
    <xf numFmtId="168" fontId="17" fillId="0" borderId="7" xfId="0" applyNumberFormat="1" applyFont="1" applyFill="1" applyBorder="1"/>
    <xf numFmtId="168" fontId="17" fillId="0" borderId="4" xfId="37" applyNumberFormat="1" applyFont="1" applyFill="1" applyBorder="1"/>
    <xf numFmtId="168" fontId="17" fillId="0" borderId="0" xfId="37" applyNumberFormat="1" applyFont="1" applyFill="1" applyBorder="1"/>
    <xf numFmtId="168" fontId="17" fillId="0" borderId="5" xfId="37" applyNumberFormat="1" applyFont="1" applyFill="1" applyBorder="1"/>
    <xf numFmtId="168" fontId="17" fillId="3" borderId="8" xfId="0" applyNumberFormat="1" applyFont="1" applyFill="1" applyBorder="1"/>
    <xf numFmtId="168" fontId="17" fillId="3" borderId="9" xfId="0" applyNumberFormat="1" applyFont="1" applyFill="1" applyBorder="1"/>
    <xf numFmtId="168" fontId="17" fillId="3" borderId="10" xfId="0" applyNumberFormat="1" applyFont="1" applyFill="1" applyBorder="1"/>
    <xf numFmtId="168" fontId="17" fillId="3" borderId="11" xfId="0" applyNumberFormat="1" applyFont="1" applyFill="1" applyBorder="1"/>
    <xf numFmtId="168" fontId="17" fillId="3" borderId="8" xfId="37" applyNumberFormat="1" applyFont="1" applyFill="1" applyBorder="1"/>
    <xf numFmtId="168" fontId="17" fillId="3" borderId="9" xfId="37" applyNumberFormat="1" applyFont="1" applyFill="1" applyBorder="1"/>
    <xf numFmtId="168" fontId="17" fillId="3" borderId="10" xfId="37" applyNumberFormat="1" applyFont="1" applyFill="1" applyBorder="1"/>
    <xf numFmtId="0" fontId="17" fillId="0" borderId="4" xfId="0" applyFont="1" applyFill="1" applyBorder="1"/>
    <xf numFmtId="0" fontId="8" fillId="0" borderId="8" xfId="0" applyFont="1" applyFill="1" applyBorder="1"/>
    <xf numFmtId="9" fontId="8" fillId="0" borderId="4" xfId="37" applyFont="1" applyFill="1" applyBorder="1" applyAlignment="1">
      <alignment horizontal="center" vertical="center"/>
    </xf>
    <xf numFmtId="9" fontId="8" fillId="0" borderId="0" xfId="37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/>
    <xf numFmtId="168" fontId="10" fillId="4" borderId="21" xfId="0" applyNumberFormat="1" applyFont="1" applyFill="1" applyBorder="1" applyAlignment="1">
      <alignment wrapText="1"/>
    </xf>
    <xf numFmtId="168" fontId="9" fillId="4" borderId="7" xfId="0" applyNumberFormat="1" applyFont="1" applyFill="1" applyBorder="1" applyAlignment="1">
      <alignment wrapText="1"/>
    </xf>
    <xf numFmtId="168" fontId="10" fillId="4" borderId="7" xfId="0" applyNumberFormat="1" applyFont="1" applyFill="1" applyBorder="1" applyAlignment="1">
      <alignment wrapText="1"/>
    </xf>
    <xf numFmtId="168" fontId="17" fillId="4" borderId="7" xfId="0" applyNumberFormat="1" applyFont="1" applyFill="1" applyBorder="1"/>
    <xf numFmtId="168" fontId="10" fillId="4" borderId="11" xfId="0" applyNumberFormat="1" applyFont="1" applyFill="1" applyBorder="1" applyAlignment="1">
      <alignment wrapText="1"/>
    </xf>
    <xf numFmtId="168" fontId="10" fillId="4" borderId="22" xfId="0" applyNumberFormat="1" applyFont="1" applyFill="1" applyBorder="1" applyAlignment="1">
      <alignment wrapText="1"/>
    </xf>
    <xf numFmtId="168" fontId="17" fillId="3" borderId="23" xfId="37" applyNumberFormat="1" applyFont="1" applyFill="1" applyBorder="1"/>
    <xf numFmtId="168" fontId="8" fillId="0" borderId="17" xfId="37" applyNumberFormat="1" applyFont="1" applyFill="1" applyBorder="1" applyAlignment="1">
      <alignment horizontal="center" wrapText="1"/>
    </xf>
    <xf numFmtId="9" fontId="8" fillId="0" borderId="7" xfId="37" applyFont="1" applyFill="1" applyBorder="1" applyAlignment="1">
      <alignment horizontal="center" vertical="center"/>
    </xf>
    <xf numFmtId="168" fontId="8" fillId="0" borderId="7" xfId="37" applyNumberFormat="1" applyFont="1" applyFill="1" applyBorder="1"/>
    <xf numFmtId="168" fontId="17" fillId="3" borderId="7" xfId="37" applyNumberFormat="1" applyFont="1" applyFill="1" applyBorder="1"/>
    <xf numFmtId="168" fontId="17" fillId="0" borderId="7" xfId="37" applyNumberFormat="1" applyFont="1" applyFill="1" applyBorder="1"/>
    <xf numFmtId="168" fontId="17" fillId="3" borderId="11" xfId="37" applyNumberFormat="1" applyFont="1" applyFill="1" applyBorder="1"/>
    <xf numFmtId="169" fontId="16" fillId="0" borderId="17" xfId="0" applyNumberFormat="1" applyFont="1" applyFill="1" applyBorder="1" applyAlignment="1">
      <alignment horizontal="center" wrapText="1"/>
    </xf>
    <xf numFmtId="168" fontId="8" fillId="0" borderId="17" xfId="0" applyNumberFormat="1" applyFont="1" applyFill="1" applyBorder="1" applyAlignment="1">
      <alignment horizontal="center" wrapText="1"/>
    </xf>
    <xf numFmtId="168" fontId="8" fillId="0" borderId="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9" fontId="8" fillId="0" borderId="0" xfId="37" applyFont="1" applyFill="1" applyBorder="1"/>
    <xf numFmtId="9" fontId="8" fillId="0" borderId="4" xfId="37" applyFont="1" applyFill="1" applyBorder="1"/>
    <xf numFmtId="9" fontId="8" fillId="0" borderId="5" xfId="37" applyFont="1" applyFill="1" applyBorder="1"/>
    <xf numFmtId="9" fontId="8" fillId="0" borderId="7" xfId="37" applyFont="1" applyFill="1" applyBorder="1"/>
    <xf numFmtId="9" fontId="17" fillId="3" borderId="4" xfId="37" applyFont="1" applyFill="1" applyBorder="1"/>
    <xf numFmtId="9" fontId="17" fillId="3" borderId="0" xfId="37" applyFont="1" applyFill="1" applyBorder="1"/>
    <xf numFmtId="9" fontId="17" fillId="3" borderId="5" xfId="37" applyFont="1" applyFill="1" applyBorder="1"/>
    <xf numFmtId="9" fontId="17" fillId="3" borderId="7" xfId="37" applyFont="1" applyFill="1" applyBorder="1"/>
    <xf numFmtId="9" fontId="17" fillId="0" borderId="4" xfId="37" applyFont="1" applyFill="1" applyBorder="1"/>
    <xf numFmtId="9" fontId="17" fillId="0" borderId="0" xfId="37" applyFont="1" applyFill="1" applyBorder="1"/>
    <xf numFmtId="9" fontId="17" fillId="0" borderId="5" xfId="37" applyFont="1" applyFill="1" applyBorder="1"/>
    <xf numFmtId="9" fontId="17" fillId="0" borderId="7" xfId="37" applyFont="1" applyFill="1" applyBorder="1"/>
    <xf numFmtId="9" fontId="17" fillId="3" borderId="8" xfId="37" applyFont="1" applyFill="1" applyBorder="1"/>
    <xf numFmtId="9" fontId="17" fillId="3" borderId="9" xfId="37" applyFont="1" applyFill="1" applyBorder="1"/>
    <xf numFmtId="9" fontId="17" fillId="3" borderId="10" xfId="37" applyFont="1" applyFill="1" applyBorder="1"/>
    <xf numFmtId="9" fontId="17" fillId="3" borderId="11" xfId="37" applyFont="1" applyFill="1" applyBorder="1"/>
    <xf numFmtId="170" fontId="17" fillId="0" borderId="15" xfId="37" applyNumberFormat="1" applyFont="1" applyFill="1" applyBorder="1" applyAlignment="1">
      <alignment horizontal="left"/>
    </xf>
    <xf numFmtId="168" fontId="17" fillId="0" borderId="15" xfId="37" applyNumberFormat="1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center"/>
    </xf>
    <xf numFmtId="168" fontId="8" fillId="0" borderId="14" xfId="0" applyNumberFormat="1" applyFont="1" applyFill="1" applyBorder="1" applyAlignment="1">
      <alignment horizontal="center" wrapText="1"/>
    </xf>
    <xf numFmtId="168" fontId="8" fillId="0" borderId="15" xfId="0" applyNumberFormat="1" applyFont="1" applyFill="1" applyBorder="1" applyAlignment="1">
      <alignment horizontal="center" wrapText="1"/>
    </xf>
    <xf numFmtId="168" fontId="8" fillId="0" borderId="16" xfId="0" applyNumberFormat="1" applyFont="1" applyFill="1" applyBorder="1" applyAlignment="1">
      <alignment horizontal="center" wrapText="1"/>
    </xf>
    <xf numFmtId="168" fontId="8" fillId="0" borderId="4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5" xfId="0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wrapText="1"/>
    </xf>
    <xf numFmtId="0" fontId="9" fillId="3" borderId="15" xfId="2" applyFont="1" applyFill="1" applyBorder="1" applyAlignment="1">
      <alignment wrapText="1"/>
    </xf>
    <xf numFmtId="0" fontId="9" fillId="3" borderId="16" xfId="2" applyFont="1" applyFill="1" applyBorder="1" applyAlignment="1">
      <alignment horizontal="center" wrapText="1"/>
    </xf>
    <xf numFmtId="164" fontId="10" fillId="3" borderId="15" xfId="4" applyNumberFormat="1" applyFont="1" applyFill="1" applyBorder="1" applyAlignment="1">
      <alignment wrapText="1"/>
    </xf>
    <xf numFmtId="164" fontId="10" fillId="3" borderId="15" xfId="3" applyNumberFormat="1" applyFont="1" applyFill="1" applyBorder="1" applyAlignment="1">
      <alignment wrapText="1"/>
    </xf>
    <xf numFmtId="164" fontId="10" fillId="3" borderId="16" xfId="3" applyNumberFormat="1" applyFont="1" applyFill="1" applyBorder="1" applyAlignment="1">
      <alignment wrapText="1"/>
    </xf>
    <xf numFmtId="43" fontId="10" fillId="3" borderId="15" xfId="1" applyFont="1" applyFill="1" applyBorder="1" applyAlignment="1">
      <alignment wrapText="1"/>
    </xf>
    <xf numFmtId="169" fontId="10" fillId="3" borderId="14" xfId="2" applyNumberFormat="1" applyFont="1" applyFill="1" applyBorder="1" applyAlignment="1">
      <alignment wrapText="1"/>
    </xf>
    <xf numFmtId="169" fontId="10" fillId="3" borderId="15" xfId="2" applyNumberFormat="1" applyFont="1" applyFill="1" applyBorder="1" applyAlignment="1">
      <alignment wrapText="1"/>
    </xf>
    <xf numFmtId="169" fontId="10" fillId="3" borderId="16" xfId="2" applyNumberFormat="1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168" fontId="17" fillId="3" borderId="17" xfId="0" applyNumberFormat="1" applyFont="1" applyFill="1" applyBorder="1"/>
    <xf numFmtId="170" fontId="17" fillId="0" borderId="14" xfId="37" applyNumberFormat="1" applyFont="1" applyFill="1" applyBorder="1" applyAlignment="1">
      <alignment horizontal="left"/>
    </xf>
    <xf numFmtId="168" fontId="8" fillId="0" borderId="16" xfId="3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3" borderId="15" xfId="2" applyFont="1" applyFill="1" applyBorder="1" applyAlignment="1"/>
    <xf numFmtId="0" fontId="10" fillId="3" borderId="15" xfId="2" applyFont="1" applyFill="1" applyBorder="1" applyAlignment="1">
      <alignment horizontal="center"/>
    </xf>
    <xf numFmtId="164" fontId="10" fillId="3" borderId="14" xfId="4" applyNumberFormat="1" applyFont="1" applyFill="1" applyBorder="1" applyAlignment="1"/>
    <xf numFmtId="170" fontId="10" fillId="3" borderId="15" xfId="37" applyNumberFormat="1" applyFont="1" applyFill="1" applyBorder="1" applyAlignment="1"/>
    <xf numFmtId="168" fontId="10" fillId="3" borderId="14" xfId="2" applyNumberFormat="1" applyFont="1" applyFill="1" applyBorder="1" applyAlignment="1"/>
    <xf numFmtId="168" fontId="10" fillId="3" borderId="15" xfId="2" applyNumberFormat="1" applyFont="1" applyFill="1" applyBorder="1" applyAlignment="1"/>
    <xf numFmtId="168" fontId="10" fillId="3" borderId="17" xfId="2" applyNumberFormat="1" applyFont="1" applyFill="1" applyBorder="1" applyAlignment="1"/>
    <xf numFmtId="0" fontId="0" fillId="0" borderId="0" xfId="0" applyAlignment="1"/>
    <xf numFmtId="0" fontId="9" fillId="3" borderId="2" xfId="2" applyFont="1" applyFill="1" applyBorder="1" applyAlignment="1"/>
    <xf numFmtId="0" fontId="9" fillId="3" borderId="2" xfId="2" applyFont="1" applyFill="1" applyBorder="1" applyAlignment="1">
      <alignment horizontal="center"/>
    </xf>
    <xf numFmtId="164" fontId="10" fillId="3" borderId="1" xfId="4" applyNumberFormat="1" applyFont="1" applyFill="1" applyBorder="1" applyAlignment="1"/>
    <xf numFmtId="170" fontId="10" fillId="3" borderId="3" xfId="37" applyNumberFormat="1" applyFont="1" applyFill="1" applyBorder="1" applyAlignment="1"/>
    <xf numFmtId="170" fontId="10" fillId="3" borderId="2" xfId="37" applyNumberFormat="1" applyFont="1" applyFill="1" applyBorder="1" applyAlignment="1"/>
    <xf numFmtId="168" fontId="10" fillId="3" borderId="1" xfId="2" applyNumberFormat="1" applyFont="1" applyFill="1" applyBorder="1" applyAlignment="1"/>
    <xf numFmtId="168" fontId="10" fillId="3" borderId="2" xfId="2" applyNumberFormat="1" applyFont="1" applyFill="1" applyBorder="1" applyAlignment="1"/>
    <xf numFmtId="168" fontId="10" fillId="3" borderId="3" xfId="2" applyNumberFormat="1" applyFont="1" applyFill="1" applyBorder="1" applyAlignment="1"/>
    <xf numFmtId="0" fontId="10" fillId="3" borderId="2" xfId="2" applyFont="1" applyFill="1" applyBorder="1" applyAlignment="1"/>
    <xf numFmtId="168" fontId="10" fillId="3" borderId="6" xfId="2" applyNumberFormat="1" applyFont="1" applyFill="1" applyBorder="1" applyAlignment="1"/>
    <xf numFmtId="0" fontId="10" fillId="3" borderId="2" xfId="2" applyFont="1" applyFill="1" applyBorder="1" applyAlignment="1">
      <alignment horizontal="center"/>
    </xf>
    <xf numFmtId="0" fontId="9" fillId="3" borderId="9" xfId="2" applyFont="1" applyFill="1" applyBorder="1" applyAlignment="1"/>
    <xf numFmtId="0" fontId="9" fillId="3" borderId="9" xfId="2" applyFont="1" applyFill="1" applyBorder="1" applyAlignment="1">
      <alignment horizontal="center"/>
    </xf>
    <xf numFmtId="164" fontId="10" fillId="3" borderId="8" xfId="4" applyNumberFormat="1" applyFont="1" applyFill="1" applyBorder="1" applyAlignment="1"/>
    <xf numFmtId="9" fontId="9" fillId="3" borderId="9" xfId="37" applyNumberFormat="1" applyFont="1" applyFill="1" applyBorder="1" applyAlignment="1"/>
    <xf numFmtId="9" fontId="10" fillId="3" borderId="9" xfId="37" applyNumberFormat="1" applyFont="1" applyFill="1" applyBorder="1" applyAlignment="1"/>
    <xf numFmtId="164" fontId="10" fillId="3" borderId="9" xfId="3" applyNumberFormat="1" applyFont="1" applyFill="1" applyBorder="1" applyAlignment="1"/>
    <xf numFmtId="170" fontId="10" fillId="3" borderId="10" xfId="37" applyNumberFormat="1" applyFont="1" applyFill="1" applyBorder="1" applyAlignment="1"/>
    <xf numFmtId="168" fontId="10" fillId="3" borderId="8" xfId="2" applyNumberFormat="1" applyFont="1" applyFill="1" applyBorder="1" applyAlignment="1"/>
    <xf numFmtId="168" fontId="10" fillId="3" borderId="9" xfId="2" applyNumberFormat="1" applyFont="1" applyFill="1" applyBorder="1" applyAlignment="1"/>
    <xf numFmtId="170" fontId="10" fillId="3" borderId="9" xfId="37" applyNumberFormat="1" applyFont="1" applyFill="1" applyBorder="1" applyAlignment="1"/>
    <xf numFmtId="168" fontId="10" fillId="3" borderId="10" xfId="2" applyNumberFormat="1" applyFont="1" applyFill="1" applyBorder="1" applyAlignment="1"/>
    <xf numFmtId="0" fontId="10" fillId="3" borderId="9" xfId="2" applyFont="1" applyFill="1" applyBorder="1" applyAlignment="1"/>
    <xf numFmtId="168" fontId="10" fillId="3" borderId="11" xfId="2" applyNumberFormat="1" applyFont="1" applyFill="1" applyBorder="1" applyAlignment="1"/>
    <xf numFmtId="9" fontId="10" fillId="3" borderId="8" xfId="37" applyFont="1" applyFill="1" applyBorder="1" applyAlignment="1"/>
    <xf numFmtId="9" fontId="9" fillId="3" borderId="9" xfId="37" applyFont="1" applyFill="1" applyBorder="1" applyAlignment="1"/>
    <xf numFmtId="9" fontId="10" fillId="3" borderId="9" xfId="37" applyFont="1" applyFill="1" applyBorder="1" applyAlignment="1"/>
    <xf numFmtId="9" fontId="10" fillId="3" borderId="10" xfId="37" applyFont="1" applyFill="1" applyBorder="1" applyAlignment="1"/>
    <xf numFmtId="9" fontId="10" fillId="3" borderId="11" xfId="37" applyFont="1" applyFill="1" applyBorder="1" applyAlignment="1"/>
    <xf numFmtId="168" fontId="10" fillId="0" borderId="0" xfId="2" applyNumberFormat="1" applyFont="1" applyFill="1" applyBorder="1" applyAlignment="1">
      <alignment wrapText="1"/>
    </xf>
    <xf numFmtId="164" fontId="10" fillId="3" borderId="14" xfId="3" applyNumberFormat="1" applyFont="1" applyFill="1" applyBorder="1" applyAlignment="1"/>
    <xf numFmtId="164" fontId="10" fillId="3" borderId="1" xfId="3" applyNumberFormat="1" applyFont="1" applyFill="1" applyBorder="1" applyAlignment="1"/>
    <xf numFmtId="164" fontId="9" fillId="0" borderId="4" xfId="3" applyNumberFormat="1" applyFont="1" applyFill="1" applyBorder="1" applyAlignment="1">
      <alignment wrapText="1"/>
    </xf>
    <xf numFmtId="164" fontId="9" fillId="0" borderId="8" xfId="3" applyNumberFormat="1" applyFont="1" applyFill="1" applyBorder="1" applyAlignment="1">
      <alignment wrapText="1"/>
    </xf>
    <xf numFmtId="0" fontId="10" fillId="4" borderId="8" xfId="3" applyNumberFormat="1" applyFont="1" applyFill="1" applyBorder="1" applyAlignment="1">
      <alignment horizontal="center" wrapText="1"/>
    </xf>
    <xf numFmtId="170" fontId="10" fillId="4" borderId="10" xfId="37" applyNumberFormat="1" applyFont="1" applyFill="1" applyBorder="1" applyAlignment="1">
      <alignment horizontal="center" wrapText="1"/>
    </xf>
    <xf numFmtId="168" fontId="9" fillId="0" borderId="3" xfId="3" applyNumberFormat="1" applyFont="1" applyFill="1" applyBorder="1" applyAlignment="1">
      <alignment wrapText="1"/>
    </xf>
    <xf numFmtId="168" fontId="9" fillId="0" borderId="5" xfId="3" applyNumberFormat="1" applyFont="1" applyFill="1" applyBorder="1" applyAlignment="1">
      <alignment wrapText="1"/>
    </xf>
    <xf numFmtId="168" fontId="9" fillId="0" borderId="10" xfId="3" applyNumberFormat="1" applyFont="1" applyFill="1" applyBorder="1" applyAlignment="1">
      <alignment wrapText="1"/>
    </xf>
    <xf numFmtId="168" fontId="16" fillId="0" borderId="17" xfId="0" applyNumberFormat="1" applyFont="1" applyFill="1" applyBorder="1" applyAlignment="1">
      <alignment vertical="center"/>
    </xf>
    <xf numFmtId="168" fontId="16" fillId="0" borderId="7" xfId="0" applyNumberFormat="1" applyFont="1" applyFill="1" applyBorder="1" applyAlignment="1">
      <alignment vertical="center"/>
    </xf>
    <xf numFmtId="168" fontId="17" fillId="3" borderId="18" xfId="0" applyNumberFormat="1" applyFont="1" applyFill="1" applyBorder="1" applyAlignment="1"/>
    <xf numFmtId="168" fontId="17" fillId="3" borderId="21" xfId="37" applyNumberFormat="1" applyFont="1" applyFill="1" applyBorder="1" applyAlignment="1"/>
    <xf numFmtId="168" fontId="17" fillId="4" borderId="18" xfId="37" applyNumberFormat="1" applyFont="1" applyFill="1" applyBorder="1" applyAlignment="1"/>
    <xf numFmtId="168" fontId="17" fillId="4" borderId="19" xfId="37" applyNumberFormat="1" applyFont="1" applyFill="1" applyBorder="1" applyAlignment="1"/>
    <xf numFmtId="168" fontId="17" fillId="4" borderId="20" xfId="37" applyNumberFormat="1" applyFont="1" applyFill="1" applyBorder="1" applyAlignment="1"/>
    <xf numFmtId="168" fontId="8" fillId="0" borderId="0" xfId="0" applyNumberFormat="1" applyFont="1" applyFill="1" applyBorder="1" applyAlignment="1"/>
    <xf numFmtId="168" fontId="0" fillId="0" borderId="0" xfId="0" applyNumberFormat="1" applyAlignment="1"/>
    <xf numFmtId="168" fontId="15" fillId="0" borderId="4" xfId="0" applyNumberFormat="1" applyFont="1" applyFill="1" applyBorder="1" applyAlignment="1"/>
    <xf numFmtId="170" fontId="8" fillId="0" borderId="4" xfId="37" applyNumberFormat="1" applyFont="1" applyFill="1" applyBorder="1" applyAlignment="1"/>
    <xf numFmtId="170" fontId="8" fillId="0" borderId="0" xfId="37" applyNumberFormat="1" applyFont="1" applyFill="1" applyBorder="1" applyAlignment="1"/>
    <xf numFmtId="170" fontId="8" fillId="0" borderId="5" xfId="37" applyNumberFormat="1" applyFont="1" applyFill="1" applyBorder="1" applyAlignment="1"/>
    <xf numFmtId="168" fontId="8" fillId="0" borderId="7" xfId="37" applyNumberFormat="1" applyFont="1" applyFill="1" applyBorder="1" applyAlignment="1"/>
    <xf numFmtId="168" fontId="8" fillId="0" borderId="4" xfId="37" applyNumberFormat="1" applyFont="1" applyFill="1" applyBorder="1" applyAlignment="1"/>
    <xf numFmtId="168" fontId="8" fillId="0" borderId="0" xfId="37" applyNumberFormat="1" applyFont="1" applyFill="1" applyBorder="1" applyAlignment="1"/>
    <xf numFmtId="168" fontId="8" fillId="0" borderId="5" xfId="37" applyNumberFormat="1" applyFont="1" applyFill="1" applyBorder="1" applyAlignment="1"/>
    <xf numFmtId="0" fontId="8" fillId="0" borderId="0" xfId="0" applyFont="1" applyFill="1" applyBorder="1" applyAlignment="1"/>
    <xf numFmtId="168" fontId="17" fillId="3" borderId="4" xfId="0" applyNumberFormat="1" applyFont="1" applyFill="1" applyBorder="1" applyAlignment="1"/>
    <xf numFmtId="170" fontId="17" fillId="3" borderId="4" xfId="37" applyNumberFormat="1" applyFont="1" applyFill="1" applyBorder="1" applyAlignment="1"/>
    <xf numFmtId="170" fontId="17" fillId="3" borderId="0" xfId="37" applyNumberFormat="1" applyFont="1" applyFill="1" applyBorder="1" applyAlignment="1"/>
    <xf numFmtId="170" fontId="17" fillId="3" borderId="5" xfId="37" applyNumberFormat="1" applyFont="1" applyFill="1" applyBorder="1" applyAlignment="1"/>
    <xf numFmtId="168" fontId="17" fillId="3" borderId="7" xfId="37" applyNumberFormat="1" applyFont="1" applyFill="1" applyBorder="1" applyAlignment="1"/>
    <xf numFmtId="168" fontId="17" fillId="3" borderId="4" xfId="37" applyNumberFormat="1" applyFont="1" applyFill="1" applyBorder="1" applyAlignment="1"/>
    <xf numFmtId="168" fontId="17" fillId="3" borderId="0" xfId="37" applyNumberFormat="1" applyFont="1" applyFill="1" applyBorder="1" applyAlignment="1"/>
    <xf numFmtId="168" fontId="17" fillId="3" borderId="5" xfId="37" applyNumberFormat="1" applyFont="1" applyFill="1" applyBorder="1" applyAlignment="1"/>
    <xf numFmtId="0" fontId="8" fillId="0" borderId="4" xfId="0" applyFont="1" applyFill="1" applyBorder="1" applyAlignment="1"/>
    <xf numFmtId="170" fontId="17" fillId="0" borderId="4" xfId="37" applyNumberFormat="1" applyFont="1" applyFill="1" applyBorder="1" applyAlignment="1"/>
    <xf numFmtId="170" fontId="17" fillId="0" borderId="0" xfId="37" applyNumberFormat="1" applyFont="1" applyFill="1" applyBorder="1" applyAlignment="1"/>
    <xf numFmtId="170" fontId="17" fillId="0" borderId="5" xfId="37" applyNumberFormat="1" applyFont="1" applyFill="1" applyBorder="1" applyAlignment="1"/>
    <xf numFmtId="168" fontId="17" fillId="0" borderId="7" xfId="37" applyNumberFormat="1" applyFont="1" applyFill="1" applyBorder="1" applyAlignment="1"/>
    <xf numFmtId="168" fontId="17" fillId="0" borderId="4" xfId="37" applyNumberFormat="1" applyFont="1" applyFill="1" applyBorder="1" applyAlignment="1"/>
    <xf numFmtId="168" fontId="17" fillId="0" borderId="0" xfId="37" applyNumberFormat="1" applyFont="1" applyFill="1" applyBorder="1" applyAlignment="1"/>
    <xf numFmtId="168" fontId="17" fillId="0" borderId="5" xfId="37" applyNumberFormat="1" applyFont="1" applyFill="1" applyBorder="1" applyAlignment="1"/>
    <xf numFmtId="168" fontId="17" fillId="3" borderId="8" xfId="0" applyNumberFormat="1" applyFont="1" applyFill="1" applyBorder="1" applyAlignment="1"/>
    <xf numFmtId="170" fontId="17" fillId="3" borderId="8" xfId="37" applyNumberFormat="1" applyFont="1" applyFill="1" applyBorder="1" applyAlignment="1"/>
    <xf numFmtId="170" fontId="17" fillId="3" borderId="9" xfId="37" applyNumberFormat="1" applyFont="1" applyFill="1" applyBorder="1" applyAlignment="1"/>
    <xf numFmtId="170" fontId="17" fillId="3" borderId="10" xfId="37" applyNumberFormat="1" applyFont="1" applyFill="1" applyBorder="1" applyAlignment="1"/>
    <xf numFmtId="168" fontId="17" fillId="3" borderId="11" xfId="37" applyNumberFormat="1" applyFont="1" applyFill="1" applyBorder="1" applyAlignment="1"/>
    <xf numFmtId="168" fontId="17" fillId="3" borderId="8" xfId="37" applyNumberFormat="1" applyFont="1" applyFill="1" applyBorder="1" applyAlignment="1"/>
    <xf numFmtId="168" fontId="17" fillId="3" borderId="9" xfId="37" applyNumberFormat="1" applyFont="1" applyFill="1" applyBorder="1" applyAlignment="1"/>
    <xf numFmtId="168" fontId="17" fillId="3" borderId="10" xfId="37" applyNumberFormat="1" applyFont="1" applyFill="1" applyBorder="1" applyAlignment="1"/>
    <xf numFmtId="0" fontId="17" fillId="0" borderId="4" xfId="0" applyFont="1" applyFill="1" applyBorder="1" applyAlignment="1"/>
    <xf numFmtId="0" fontId="8" fillId="0" borderId="8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170" fontId="17" fillId="3" borderId="18" xfId="37" applyNumberFormat="1" applyFont="1" applyFill="1" applyBorder="1" applyAlignment="1"/>
    <xf numFmtId="170" fontId="17" fillId="3" borderId="19" xfId="37" applyNumberFormat="1" applyFont="1" applyFill="1" applyBorder="1" applyAlignment="1"/>
    <xf numFmtId="170" fontId="17" fillId="3" borderId="20" xfId="37" applyNumberFormat="1" applyFont="1" applyFill="1" applyBorder="1" applyAlignment="1"/>
    <xf numFmtId="168" fontId="8" fillId="0" borderId="15" xfId="37" applyNumberFormat="1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left"/>
    </xf>
    <xf numFmtId="168" fontId="8" fillId="0" borderId="16" xfId="37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6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/>
    </xf>
    <xf numFmtId="168" fontId="17" fillId="3" borderId="6" xfId="0" applyNumberFormat="1" applyFont="1" applyFill="1" applyBorder="1"/>
    <xf numFmtId="170" fontId="17" fillId="0" borderId="14" xfId="37" applyNumberFormat="1" applyFont="1" applyFill="1" applyBorder="1" applyAlignment="1"/>
    <xf numFmtId="170" fontId="17" fillId="0" borderId="15" xfId="37" applyNumberFormat="1" applyFont="1" applyFill="1" applyBorder="1" applyAlignment="1"/>
    <xf numFmtId="170" fontId="17" fillId="0" borderId="16" xfId="37" applyNumberFormat="1" applyFont="1" applyFill="1" applyBorder="1" applyAlignment="1"/>
    <xf numFmtId="172" fontId="8" fillId="0" borderId="0" xfId="37" applyNumberFormat="1" applyFont="1" applyFill="1" applyBorder="1"/>
    <xf numFmtId="0" fontId="19" fillId="0" borderId="0" xfId="0" applyFont="1"/>
    <xf numFmtId="168" fontId="21" fillId="0" borderId="17" xfId="0" applyNumberFormat="1" applyFont="1" applyFill="1" applyBorder="1" applyAlignment="1">
      <alignment vertical="center" wrapText="1"/>
    </xf>
    <xf numFmtId="169" fontId="21" fillId="0" borderId="17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168" fontId="22" fillId="0" borderId="17" xfId="0" applyNumberFormat="1" applyFont="1" applyFill="1" applyBorder="1" applyAlignment="1">
      <alignment horizontal="center" wrapText="1"/>
    </xf>
    <xf numFmtId="168" fontId="21" fillId="0" borderId="7" xfId="0" applyNumberFormat="1" applyFont="1" applyFill="1" applyBorder="1" applyAlignment="1">
      <alignment vertical="center" wrapText="1"/>
    </xf>
    <xf numFmtId="168" fontId="23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68" fontId="22" fillId="0" borderId="4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8" fontId="20" fillId="3" borderId="21" xfId="0" applyNumberFormat="1" applyFont="1" applyFill="1" applyBorder="1"/>
    <xf numFmtId="168" fontId="24" fillId="4" borderId="21" xfId="0" applyNumberFormat="1" applyFont="1" applyFill="1" applyBorder="1" applyAlignment="1">
      <alignment wrapText="1"/>
    </xf>
    <xf numFmtId="9" fontId="20" fillId="3" borderId="18" xfId="37" applyFont="1" applyFill="1" applyBorder="1"/>
    <xf numFmtId="9" fontId="20" fillId="3" borderId="19" xfId="37" applyFont="1" applyFill="1" applyBorder="1"/>
    <xf numFmtId="9" fontId="20" fillId="3" borderId="20" xfId="37" applyFont="1" applyFill="1" applyBorder="1"/>
    <xf numFmtId="9" fontId="20" fillId="3" borderId="21" xfId="37" applyFont="1" applyFill="1" applyBorder="1"/>
    <xf numFmtId="0" fontId="19" fillId="0" borderId="19" xfId="0" applyFont="1" applyBorder="1"/>
    <xf numFmtId="168" fontId="20" fillId="3" borderId="18" xfId="37" applyNumberFormat="1" applyFont="1" applyFill="1" applyBorder="1"/>
    <xf numFmtId="168" fontId="20" fillId="3" borderId="19" xfId="37" applyNumberFormat="1" applyFont="1" applyFill="1" applyBorder="1"/>
    <xf numFmtId="168" fontId="20" fillId="3" borderId="21" xfId="37" applyNumberFormat="1" applyFont="1" applyFill="1" applyBorder="1"/>
    <xf numFmtId="168" fontId="25" fillId="0" borderId="4" xfId="0" applyNumberFormat="1" applyFont="1" applyFill="1" applyBorder="1" applyAlignment="1">
      <alignment wrapText="1"/>
    </xf>
    <xf numFmtId="168" fontId="26" fillId="4" borderId="7" xfId="0" applyNumberFormat="1" applyFont="1" applyFill="1" applyBorder="1" applyAlignment="1">
      <alignment wrapText="1"/>
    </xf>
    <xf numFmtId="9" fontId="22" fillId="0" borderId="4" xfId="37" applyFont="1" applyFill="1" applyBorder="1"/>
    <xf numFmtId="9" fontId="22" fillId="0" borderId="0" xfId="37" applyFont="1" applyFill="1" applyBorder="1"/>
    <xf numFmtId="9" fontId="22" fillId="0" borderId="5" xfId="37" applyFont="1" applyFill="1" applyBorder="1"/>
    <xf numFmtId="9" fontId="22" fillId="0" borderId="7" xfId="37" applyFont="1" applyFill="1" applyBorder="1"/>
    <xf numFmtId="168" fontId="22" fillId="0" borderId="4" xfId="37" applyNumberFormat="1" applyFont="1" applyFill="1" applyBorder="1"/>
    <xf numFmtId="168" fontId="22" fillId="0" borderId="0" xfId="37" applyNumberFormat="1" applyFont="1" applyFill="1" applyBorder="1"/>
    <xf numFmtId="168" fontId="22" fillId="0" borderId="5" xfId="37" applyNumberFormat="1" applyFont="1" applyFill="1" applyBorder="1"/>
    <xf numFmtId="168" fontId="22" fillId="0" borderId="7" xfId="37" applyNumberFormat="1" applyFont="1" applyFill="1" applyBorder="1"/>
    <xf numFmtId="168" fontId="20" fillId="3" borderId="4" xfId="0" applyNumberFormat="1" applyFont="1" applyFill="1" applyBorder="1"/>
    <xf numFmtId="168" fontId="24" fillId="4" borderId="7" xfId="0" applyNumberFormat="1" applyFont="1" applyFill="1" applyBorder="1" applyAlignment="1">
      <alignment wrapText="1"/>
    </xf>
    <xf numFmtId="9" fontId="20" fillId="3" borderId="4" xfId="37" applyFont="1" applyFill="1" applyBorder="1"/>
    <xf numFmtId="9" fontId="20" fillId="3" borderId="0" xfId="37" applyFont="1" applyFill="1" applyBorder="1"/>
    <xf numFmtId="9" fontId="20" fillId="3" borderId="5" xfId="37" applyFont="1" applyFill="1" applyBorder="1"/>
    <xf numFmtId="9" fontId="20" fillId="3" borderId="7" xfId="37" applyFont="1" applyFill="1" applyBorder="1"/>
    <xf numFmtId="168" fontId="20" fillId="3" borderId="4" xfId="37" applyNumberFormat="1" applyFont="1" applyFill="1" applyBorder="1"/>
    <xf numFmtId="168" fontId="20" fillId="3" borderId="0" xfId="37" applyNumberFormat="1" applyFont="1" applyFill="1" applyBorder="1"/>
    <xf numFmtId="168" fontId="20" fillId="3" borderId="5" xfId="37" applyNumberFormat="1" applyFont="1" applyFill="1" applyBorder="1"/>
    <xf numFmtId="168" fontId="20" fillId="3" borderId="7" xfId="37" applyNumberFormat="1" applyFont="1" applyFill="1" applyBorder="1"/>
    <xf numFmtId="0" fontId="22" fillId="0" borderId="4" xfId="0" applyFont="1" applyFill="1" applyBorder="1" applyAlignment="1">
      <alignment horizontal="right"/>
    </xf>
    <xf numFmtId="168" fontId="22" fillId="4" borderId="7" xfId="0" applyNumberFormat="1" applyFont="1" applyFill="1" applyBorder="1" applyAlignment="1"/>
    <xf numFmtId="168" fontId="20" fillId="4" borderId="7" xfId="0" applyNumberFormat="1" applyFont="1" applyFill="1" applyBorder="1"/>
    <xf numFmtId="9" fontId="20" fillId="0" borderId="4" xfId="37" applyFont="1" applyFill="1" applyBorder="1"/>
    <xf numFmtId="9" fontId="20" fillId="0" borderId="0" xfId="37" applyFont="1" applyFill="1" applyBorder="1"/>
    <xf numFmtId="9" fontId="20" fillId="0" borderId="5" xfId="37" applyFont="1" applyFill="1" applyBorder="1"/>
    <xf numFmtId="9" fontId="20" fillId="0" borderId="7" xfId="37" applyFont="1" applyFill="1" applyBorder="1"/>
    <xf numFmtId="168" fontId="20" fillId="0" borderId="4" xfId="37" applyNumberFormat="1" applyFont="1" applyFill="1" applyBorder="1"/>
    <xf numFmtId="168" fontId="20" fillId="0" borderId="0" xfId="37" applyNumberFormat="1" applyFont="1" applyFill="1" applyBorder="1"/>
    <xf numFmtId="168" fontId="20" fillId="0" borderId="5" xfId="37" applyNumberFormat="1" applyFont="1" applyFill="1" applyBorder="1"/>
    <xf numFmtId="168" fontId="20" fillId="0" borderId="7" xfId="37" applyNumberFormat="1" applyFont="1" applyFill="1" applyBorder="1"/>
    <xf numFmtId="168" fontId="20" fillId="3" borderId="8" xfId="0" applyNumberFormat="1" applyFont="1" applyFill="1" applyBorder="1"/>
    <xf numFmtId="168" fontId="24" fillId="4" borderId="11" xfId="0" applyNumberFormat="1" applyFont="1" applyFill="1" applyBorder="1" applyAlignment="1">
      <alignment wrapText="1"/>
    </xf>
    <xf numFmtId="9" fontId="20" fillId="3" borderId="8" xfId="37" applyFont="1" applyFill="1" applyBorder="1"/>
    <xf numFmtId="9" fontId="20" fillId="3" borderId="9" xfId="37" applyFont="1" applyFill="1" applyBorder="1"/>
    <xf numFmtId="9" fontId="20" fillId="3" borderId="10" xfId="37" applyFont="1" applyFill="1" applyBorder="1"/>
    <xf numFmtId="9" fontId="20" fillId="3" borderId="11" xfId="37" applyFont="1" applyFill="1" applyBorder="1"/>
    <xf numFmtId="168" fontId="20" fillId="3" borderId="8" xfId="37" applyNumberFormat="1" applyFont="1" applyFill="1" applyBorder="1"/>
    <xf numFmtId="168" fontId="20" fillId="3" borderId="9" xfId="37" applyNumberFormat="1" applyFont="1" applyFill="1" applyBorder="1"/>
    <xf numFmtId="168" fontId="20" fillId="3" borderId="10" xfId="37" applyNumberFormat="1" applyFont="1" applyFill="1" applyBorder="1"/>
    <xf numFmtId="168" fontId="20" fillId="3" borderId="11" xfId="37" applyNumberFormat="1" applyFont="1" applyFill="1" applyBorder="1"/>
    <xf numFmtId="0" fontId="9" fillId="0" borderId="14" xfId="2" applyFont="1" applyFill="1" applyBorder="1" applyAlignment="1">
      <alignment horizontal="center" wrapText="1"/>
    </xf>
    <xf numFmtId="0" fontId="9" fillId="0" borderId="15" xfId="2" applyFont="1" applyFill="1" applyBorder="1" applyAlignment="1">
      <alignment horizontal="center" wrapText="1"/>
    </xf>
    <xf numFmtId="0" fontId="9" fillId="0" borderId="16" xfId="2" applyFont="1" applyFill="1" applyBorder="1" applyAlignment="1">
      <alignment horizontal="center" wrapText="1"/>
    </xf>
    <xf numFmtId="170" fontId="20" fillId="0" borderId="14" xfId="37" applyNumberFormat="1" applyFont="1" applyFill="1" applyBorder="1" applyAlignment="1">
      <alignment horizontal="center"/>
    </xf>
    <xf numFmtId="170" fontId="20" fillId="0" borderId="15" xfId="37" applyNumberFormat="1" applyFont="1" applyFill="1" applyBorder="1" applyAlignment="1">
      <alignment horizontal="center"/>
    </xf>
    <xf numFmtId="170" fontId="20" fillId="0" borderId="16" xfId="37" applyNumberFormat="1" applyFont="1" applyFill="1" applyBorder="1" applyAlignment="1">
      <alignment horizontal="center"/>
    </xf>
  </cellXfs>
  <cellStyles count="39">
    <cellStyle name="Comma" xfId="1" builtinId="3"/>
    <cellStyle name="Comma 2" xfId="5"/>
    <cellStyle name="Comma 2 2" xfId="6"/>
    <cellStyle name="Comma 2 3" xfId="4"/>
    <cellStyle name="Comma 3" xfId="7"/>
    <cellStyle name="Comma 4" xfId="8"/>
    <cellStyle name="Comma 4 2" xfId="9"/>
    <cellStyle name="Comma 5" xfId="10"/>
    <cellStyle name="Comma 6" xfId="3"/>
    <cellStyle name="Comma 6 2" xfId="11"/>
    <cellStyle name="Currency 2" xfId="12"/>
    <cellStyle name="Currency 2 2" xfId="13"/>
    <cellStyle name="Currency 3" xfId="14"/>
    <cellStyle name="Currency 4" xfId="15"/>
    <cellStyle name="Currency 5" xfId="16"/>
    <cellStyle name="Currency 6" xfId="17"/>
    <cellStyle name="Currency 6 2" xfId="18"/>
    <cellStyle name="DataColumnHeading" xfId="19"/>
    <cellStyle name="Normal" xfId="0" builtinId="0"/>
    <cellStyle name="Normal 2" xfId="20"/>
    <cellStyle name="Normal 2 2" xfId="21"/>
    <cellStyle name="Normal 2 3" xfId="22"/>
    <cellStyle name="Normal 2 4" xfId="2"/>
    <cellStyle name="Normal 3" xfId="23"/>
    <cellStyle name="Normal 3 2" xfId="24"/>
    <cellStyle name="Normal 4" xfId="25"/>
    <cellStyle name="Normal 5" xfId="26"/>
    <cellStyle name="Normal 5 2" xfId="27"/>
    <cellStyle name="Normal 6" xfId="38"/>
    <cellStyle name="ParameterValue" xfId="28"/>
    <cellStyle name="Percent" xfId="37" builtinId="5"/>
    <cellStyle name="Percent 2" xfId="29"/>
    <cellStyle name="Percent 2 2" xfId="30"/>
    <cellStyle name="Percent 3" xfId="31"/>
    <cellStyle name="Percent 4" xfId="32"/>
    <cellStyle name="Percent 4 2" xfId="33"/>
    <cellStyle name="Percent 5" xfId="34"/>
    <cellStyle name="Percent 6" xfId="35"/>
    <cellStyle name="SectionHeading" xfId="3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-edrington\Local%20Settings\Temporary%20Internet%20Files\Content.Outlook\RL6J54MM\Cost%20Allocation\CTRTD%20PTN-128%2010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-edrington/Local%20Settings/Temporary%20Internet%20Files/Content.Outlook/RL6J54MM/Cost%20Allocation/CTRTD%20PTN-128%2010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ll Me Out"/>
      <sheetName val="Data Worksheet"/>
      <sheetName val="JARC, 5310, New Freedom"/>
      <sheetName val="Graph Report"/>
      <sheetName val="PTN-Upload 1st Qtr"/>
      <sheetName val="PTN-Upload 2nd Qtr"/>
      <sheetName val="PTN-Upload 3rd Qtr"/>
      <sheetName val="PTN-Upload 4th Qtr"/>
      <sheetName val="Drop Down Menus"/>
    </sheetNames>
    <sheetDataSet>
      <sheetData sheetId="0" refreshError="1"/>
      <sheetData sheetId="1">
        <row r="10">
          <cell r="B10">
            <v>2010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M4" t="str">
            <v>City of Abilene - Citylink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ll Me Out"/>
      <sheetName val="Data Worksheet"/>
      <sheetName val="JARC, 5310, New Freedom"/>
      <sheetName val="Graph Report"/>
      <sheetName val="PTN-Upload 1st Qtr"/>
      <sheetName val="PTN-Upload 2nd Qtr"/>
      <sheetName val="PTN-Upload 3rd Qtr"/>
      <sheetName val="PTN-Upload 4th Qtr"/>
      <sheetName val="Drop Down Menus"/>
    </sheetNames>
    <sheetDataSet>
      <sheetData sheetId="0" refreshError="1"/>
      <sheetData sheetId="1">
        <row r="10">
          <cell r="B10">
            <v>2010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M4" t="str">
            <v>City of Abilene - Citylink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zoomScale="80" zoomScaleNormal="80" workbookViewId="0">
      <pane xSplit="1" ySplit="3" topLeftCell="B43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ColWidth="9.140625" defaultRowHeight="15" x14ac:dyDescent="0.25"/>
  <cols>
    <col min="1" max="1" width="26.7109375" style="223" customWidth="1"/>
    <col min="2" max="2" width="16" style="223" customWidth="1"/>
    <col min="3" max="4" width="14.28515625" style="223" customWidth="1"/>
    <col min="5" max="6" width="13.140625" style="223" customWidth="1"/>
    <col min="7" max="7" width="14" style="223" customWidth="1"/>
    <col min="8" max="8" width="13.140625" style="223" customWidth="1"/>
    <col min="9" max="9" width="13.5703125" style="223" hidden="1" customWidth="1"/>
    <col min="10" max="10" width="14.7109375" style="223" hidden="1" customWidth="1"/>
    <col min="11" max="11" width="5.28515625" style="223" customWidth="1"/>
    <col min="18" max="18" width="14.28515625" style="223" customWidth="1"/>
    <col min="28" max="16384" width="9.140625" style="223"/>
  </cols>
  <sheetData>
    <row r="1" spans="1:27" s="194" customFormat="1" ht="30" customHeight="1" x14ac:dyDescent="0.25">
      <c r="A1" s="190" t="s">
        <v>7</v>
      </c>
      <c r="B1" s="191"/>
      <c r="C1" s="192"/>
      <c r="D1" s="192"/>
      <c r="E1" s="192"/>
      <c r="F1" s="192"/>
      <c r="G1" s="192"/>
      <c r="H1" s="192"/>
      <c r="I1" s="192"/>
      <c r="J1" s="193"/>
    </row>
    <row r="2" spans="1:27" s="194" customFormat="1" ht="44.25" customHeight="1" x14ac:dyDescent="0.25">
      <c r="A2" s="190" t="s">
        <v>8</v>
      </c>
      <c r="B2" s="197" t="s">
        <v>117</v>
      </c>
      <c r="C2" s="198" t="s">
        <v>33</v>
      </c>
      <c r="D2" s="198" t="s">
        <v>103</v>
      </c>
      <c r="E2" s="198" t="s">
        <v>69</v>
      </c>
      <c r="F2" s="198" t="s">
        <v>40</v>
      </c>
      <c r="G2" s="198" t="s">
        <v>34</v>
      </c>
      <c r="H2" s="199" t="s">
        <v>35</v>
      </c>
      <c r="I2" s="200" t="s">
        <v>36</v>
      </c>
      <c r="J2" s="199" t="s">
        <v>55</v>
      </c>
    </row>
    <row r="3" spans="1:27" s="209" customFormat="1" ht="10.15" hidden="1" customHeight="1" x14ac:dyDescent="0.25">
      <c r="A3" s="207"/>
      <c r="B3" s="208"/>
      <c r="H3" s="210"/>
      <c r="I3" s="211"/>
    </row>
    <row r="4" spans="1:27" ht="18" customHeight="1" thickBot="1" x14ac:dyDescent="0.3">
      <c r="A4" s="218" t="s">
        <v>9</v>
      </c>
      <c r="B4" s="260">
        <v>3799050.6880000001</v>
      </c>
      <c r="C4" s="219">
        <f t="shared" ref="C4:I4" si="0">SUM(C6,C11,C16:C18,C21,C24,C27:C30,C33,C36:C38,C43:C48,C52:C56)</f>
        <v>1730086.0386653896</v>
      </c>
      <c r="D4" s="219">
        <f t="shared" si="0"/>
        <v>456129.5039999999</v>
      </c>
      <c r="E4" s="219">
        <f t="shared" si="0"/>
        <v>570679.37330465252</v>
      </c>
      <c r="F4" s="219">
        <f t="shared" si="0"/>
        <v>18661.620000000003</v>
      </c>
      <c r="G4" s="219">
        <f t="shared" si="0"/>
        <v>1013494.1520299575</v>
      </c>
      <c r="H4" s="220">
        <f t="shared" si="0"/>
        <v>10000</v>
      </c>
      <c r="I4" s="221">
        <f t="shared" si="0"/>
        <v>0</v>
      </c>
      <c r="J4" s="220">
        <f>SUM(C4:I4)</f>
        <v>3799050.6879999996</v>
      </c>
      <c r="K4" s="222"/>
      <c r="L4" s="223"/>
      <c r="M4" s="223"/>
      <c r="N4" s="223"/>
      <c r="O4" s="223"/>
      <c r="P4" s="223"/>
      <c r="Q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30.75" hidden="1" thickTop="1" x14ac:dyDescent="0.25">
      <c r="A5" s="224" t="s">
        <v>10</v>
      </c>
      <c r="B5" s="261"/>
      <c r="H5" s="225"/>
      <c r="I5" s="226"/>
      <c r="J5" s="225"/>
      <c r="K5" s="227"/>
      <c r="L5" s="223"/>
      <c r="M5" s="223"/>
      <c r="N5" s="223"/>
      <c r="O5" s="223"/>
      <c r="P5" s="223"/>
      <c r="Q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18" customHeight="1" thickTop="1" x14ac:dyDescent="0.25">
      <c r="A6" s="231" t="s">
        <v>11</v>
      </c>
      <c r="B6" s="262">
        <v>1329260.5440000002</v>
      </c>
      <c r="C6" s="232">
        <f>SUM(C7:C10)</f>
        <v>928549.05911162088</v>
      </c>
      <c r="D6" s="232"/>
      <c r="E6" s="232">
        <f>SUM(E7:E10)</f>
        <v>179144.35509143514</v>
      </c>
      <c r="F6" s="232"/>
      <c r="G6" s="232">
        <f>SUM(G7:G10)</f>
        <v>221567.12979694415</v>
      </c>
      <c r="H6" s="233"/>
      <c r="I6" s="234">
        <f>SUM(I7:I10)</f>
        <v>0</v>
      </c>
      <c r="J6" s="233">
        <f>SUM(C6:I6)</f>
        <v>1329260.5440000002</v>
      </c>
      <c r="K6" s="222"/>
      <c r="L6" s="223"/>
      <c r="M6" s="223"/>
      <c r="N6" s="223"/>
      <c r="O6" s="223"/>
      <c r="P6" s="223"/>
      <c r="Q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ht="18" customHeight="1" x14ac:dyDescent="0.25">
      <c r="A7" s="238" t="s">
        <v>37</v>
      </c>
      <c r="B7" s="259">
        <v>837983.70500077109</v>
      </c>
      <c r="C7" s="222">
        <f>+B7</f>
        <v>837983.70500077109</v>
      </c>
      <c r="D7" s="222"/>
      <c r="H7" s="225"/>
      <c r="I7" s="226"/>
      <c r="J7" s="225"/>
      <c r="K7" s="222"/>
      <c r="L7" s="223"/>
      <c r="M7" s="223"/>
      <c r="N7" s="223"/>
      <c r="O7" s="223"/>
      <c r="P7" s="223"/>
      <c r="Q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18" customHeight="1" x14ac:dyDescent="0.25">
      <c r="A8" s="238" t="s">
        <v>39</v>
      </c>
      <c r="B8" s="259">
        <v>90565.354110849803</v>
      </c>
      <c r="C8" s="222">
        <f>+B8</f>
        <v>90565.354110849803</v>
      </c>
      <c r="D8" s="222"/>
      <c r="H8" s="225"/>
      <c r="I8" s="226"/>
      <c r="J8" s="225"/>
      <c r="K8" s="222"/>
      <c r="L8" s="223"/>
      <c r="M8" s="223"/>
      <c r="N8" s="223"/>
      <c r="O8" s="223"/>
      <c r="P8" s="223"/>
      <c r="Q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ht="18" customHeight="1" x14ac:dyDescent="0.25">
      <c r="A9" s="238" t="s">
        <v>16</v>
      </c>
      <c r="B9" s="259">
        <v>179144.35509143514</v>
      </c>
      <c r="E9" s="222">
        <f>+B9</f>
        <v>179144.35509143514</v>
      </c>
      <c r="F9" s="222"/>
      <c r="H9" s="225"/>
      <c r="I9" s="226"/>
      <c r="J9" s="225"/>
      <c r="K9" s="222"/>
      <c r="L9" s="223"/>
      <c r="M9" s="223"/>
      <c r="N9" s="223"/>
      <c r="O9" s="223"/>
      <c r="P9" s="223"/>
      <c r="Q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ht="18" customHeight="1" x14ac:dyDescent="0.25">
      <c r="A10" s="238" t="s">
        <v>38</v>
      </c>
      <c r="B10" s="259">
        <v>221567.12979694415</v>
      </c>
      <c r="G10" s="222">
        <f>+B10</f>
        <v>221567.12979694415</v>
      </c>
      <c r="H10" s="225"/>
      <c r="I10" s="226"/>
      <c r="J10" s="225"/>
      <c r="K10" s="222"/>
      <c r="L10" s="223"/>
      <c r="M10" s="223"/>
      <c r="N10" s="223"/>
      <c r="O10" s="223"/>
      <c r="P10" s="223"/>
      <c r="Q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ht="18" customHeight="1" x14ac:dyDescent="0.25">
      <c r="A11" s="231" t="s">
        <v>12</v>
      </c>
      <c r="B11" s="262">
        <v>699919.64399999985</v>
      </c>
      <c r="C11" s="232">
        <f>SUM(C12:C15)</f>
        <v>488925.76389444113</v>
      </c>
      <c r="D11" s="232"/>
      <c r="E11" s="232">
        <f>SUM(E12:E15)</f>
        <v>94328.123862681081</v>
      </c>
      <c r="F11" s="232"/>
      <c r="G11" s="232">
        <f>SUM(G12:G15)</f>
        <v>116665.75624287761</v>
      </c>
      <c r="H11" s="233"/>
      <c r="I11" s="234">
        <f>SUM(I12:I15)</f>
        <v>0</v>
      </c>
      <c r="J11" s="233">
        <f>SUM(C11:I11)</f>
        <v>699919.64399999974</v>
      </c>
      <c r="K11" s="222"/>
      <c r="L11" s="223"/>
      <c r="M11" s="223"/>
      <c r="N11" s="223"/>
      <c r="O11" s="223"/>
      <c r="P11" s="223"/>
      <c r="Q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ht="18" customHeight="1" x14ac:dyDescent="0.25">
      <c r="A12" s="238" t="s">
        <v>37</v>
      </c>
      <c r="B12" s="259">
        <v>441238.74670723733</v>
      </c>
      <c r="C12" s="222">
        <f>+B12</f>
        <v>441238.74670723733</v>
      </c>
      <c r="D12" s="222"/>
      <c r="H12" s="225"/>
      <c r="I12" s="226"/>
      <c r="J12" s="225"/>
      <c r="K12" s="222"/>
      <c r="L12" s="223"/>
      <c r="M12" s="223"/>
      <c r="N12" s="223"/>
      <c r="O12" s="223"/>
      <c r="P12" s="223"/>
      <c r="Q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ht="18" customHeight="1" x14ac:dyDescent="0.25">
      <c r="A13" s="238" t="s">
        <v>39</v>
      </c>
      <c r="B13" s="259">
        <v>47687.017187203826</v>
      </c>
      <c r="C13" s="222">
        <f>+B13</f>
        <v>47687.017187203826</v>
      </c>
      <c r="D13" s="222"/>
      <c r="H13" s="225"/>
      <c r="I13" s="226"/>
      <c r="J13" s="225"/>
      <c r="K13" s="222"/>
      <c r="L13" s="223"/>
      <c r="M13" s="223"/>
      <c r="N13" s="223"/>
      <c r="O13" s="223"/>
      <c r="P13" s="223"/>
      <c r="Q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ht="18" customHeight="1" x14ac:dyDescent="0.25">
      <c r="A14" s="238" t="s">
        <v>16</v>
      </c>
      <c r="B14" s="259">
        <v>94328.123862681081</v>
      </c>
      <c r="E14" s="222">
        <f>+B14</f>
        <v>94328.123862681081</v>
      </c>
      <c r="F14" s="222"/>
      <c r="H14" s="225"/>
      <c r="I14" s="226"/>
      <c r="J14" s="225"/>
      <c r="K14" s="222"/>
      <c r="L14" s="223"/>
      <c r="M14" s="223"/>
      <c r="N14" s="223"/>
      <c r="O14" s="223"/>
      <c r="P14" s="223"/>
      <c r="Q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ht="18" customHeight="1" x14ac:dyDescent="0.25">
      <c r="A15" s="238" t="s">
        <v>38</v>
      </c>
      <c r="B15" s="259">
        <v>116665.75624287761</v>
      </c>
      <c r="G15" s="222">
        <f>+B15</f>
        <v>116665.75624287761</v>
      </c>
      <c r="H15" s="225"/>
      <c r="I15" s="226"/>
      <c r="J15" s="225"/>
      <c r="K15" s="222"/>
      <c r="L15" s="223"/>
      <c r="M15" s="223"/>
      <c r="N15" s="223"/>
      <c r="O15" s="223"/>
      <c r="P15" s="223"/>
      <c r="Q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ht="18" customHeight="1" x14ac:dyDescent="0.25">
      <c r="A16" s="231" t="s">
        <v>13</v>
      </c>
      <c r="B16" s="262">
        <v>637415.32799999998</v>
      </c>
      <c r="C16" s="232"/>
      <c r="D16" s="232"/>
      <c r="E16" s="232"/>
      <c r="F16" s="232"/>
      <c r="G16" s="232">
        <f>+B16</f>
        <v>637415.32799999998</v>
      </c>
      <c r="H16" s="233"/>
      <c r="I16" s="234"/>
      <c r="J16" s="233"/>
      <c r="K16" s="222"/>
      <c r="L16" s="223"/>
      <c r="M16" s="223"/>
      <c r="N16" s="223"/>
      <c r="O16" s="223"/>
      <c r="P16" s="223"/>
      <c r="Q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ht="18" customHeight="1" x14ac:dyDescent="0.25">
      <c r="A17" s="231" t="s">
        <v>75</v>
      </c>
      <c r="B17" s="262">
        <v>10000</v>
      </c>
      <c r="C17" s="232"/>
      <c r="D17" s="232"/>
      <c r="E17" s="232"/>
      <c r="F17" s="232"/>
      <c r="G17" s="232"/>
      <c r="H17" s="233">
        <v>10000</v>
      </c>
      <c r="I17" s="234"/>
      <c r="J17" s="233">
        <f>SUM(C17:I17)</f>
        <v>10000</v>
      </c>
      <c r="K17" s="222"/>
      <c r="L17" s="223"/>
      <c r="M17" s="223"/>
      <c r="N17" s="223"/>
      <c r="O17" s="223"/>
      <c r="P17" s="223"/>
      <c r="Q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ht="18" customHeight="1" x14ac:dyDescent="0.25">
      <c r="A18" s="231" t="s">
        <v>14</v>
      </c>
      <c r="B18" s="262">
        <v>140725.644</v>
      </c>
      <c r="C18" s="232">
        <f>SUM(C19:C20)</f>
        <v>119710.24400000001</v>
      </c>
      <c r="D18" s="232"/>
      <c r="E18" s="232">
        <f>SUM(E19:E20)</f>
        <v>21015.4</v>
      </c>
      <c r="F18" s="232"/>
      <c r="G18" s="232">
        <f>SUM(G19:G20)</f>
        <v>0</v>
      </c>
      <c r="H18" s="233"/>
      <c r="I18" s="234">
        <f>SUM(I19:I20)</f>
        <v>0</v>
      </c>
      <c r="J18" s="233">
        <f>SUM(C18:I18)</f>
        <v>140725.644</v>
      </c>
      <c r="K18" s="222"/>
      <c r="L18" s="223"/>
      <c r="M18" s="223"/>
      <c r="N18" s="223"/>
      <c r="O18" s="223"/>
      <c r="P18" s="223"/>
      <c r="Q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ht="18" customHeight="1" x14ac:dyDescent="0.25">
      <c r="A19" s="238" t="s">
        <v>33</v>
      </c>
      <c r="B19" s="261">
        <v>119710.24400000001</v>
      </c>
      <c r="C19" s="222">
        <f>+B19</f>
        <v>119710.24400000001</v>
      </c>
      <c r="D19" s="222"/>
      <c r="H19" s="225"/>
      <c r="I19" s="226"/>
      <c r="J19" s="225"/>
      <c r="K19" s="222"/>
      <c r="L19" s="223"/>
      <c r="M19" s="223"/>
      <c r="N19" s="223"/>
      <c r="O19" s="223"/>
      <c r="P19" s="223"/>
      <c r="Q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18" customHeight="1" x14ac:dyDescent="0.25">
      <c r="A20" s="238" t="s">
        <v>16</v>
      </c>
      <c r="B20" s="261">
        <v>21015.4</v>
      </c>
      <c r="E20" s="222">
        <f>+B20</f>
        <v>21015.4</v>
      </c>
      <c r="F20" s="222"/>
      <c r="H20" s="225"/>
      <c r="I20" s="226"/>
      <c r="J20" s="225"/>
      <c r="K20" s="222"/>
      <c r="L20" s="223"/>
      <c r="M20" s="223"/>
      <c r="N20" s="223"/>
      <c r="O20" s="223"/>
      <c r="P20" s="223"/>
      <c r="Q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ht="18" customHeight="1" x14ac:dyDescent="0.25">
      <c r="A21" s="231" t="s">
        <v>15</v>
      </c>
      <c r="B21" s="262">
        <v>31122.108</v>
      </c>
      <c r="C21" s="232">
        <f>SUM(C22:C23)</f>
        <v>6224.4216000000006</v>
      </c>
      <c r="D21" s="232"/>
      <c r="E21" s="232"/>
      <c r="F21" s="232"/>
      <c r="G21" s="232">
        <f>SUM(G22:G23)</f>
        <v>24897.686400000002</v>
      </c>
      <c r="H21" s="233"/>
      <c r="I21" s="234">
        <f>SUM(I22:I23)</f>
        <v>0</v>
      </c>
      <c r="J21" s="233">
        <f>SUM(C21:I21)</f>
        <v>31122.108000000004</v>
      </c>
      <c r="K21" s="222"/>
      <c r="L21" s="223"/>
      <c r="M21" s="223"/>
      <c r="N21" s="223"/>
      <c r="O21" s="223"/>
      <c r="P21" s="223"/>
      <c r="Q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ht="18" customHeight="1" x14ac:dyDescent="0.25">
      <c r="A22" s="238" t="s">
        <v>33</v>
      </c>
      <c r="B22" s="261">
        <v>6224.4216000000006</v>
      </c>
      <c r="C22" s="222">
        <f>+B22</f>
        <v>6224.4216000000006</v>
      </c>
      <c r="D22" s="222"/>
      <c r="H22" s="225"/>
      <c r="I22" s="226"/>
      <c r="J22" s="225"/>
      <c r="K22" s="222"/>
      <c r="L22" s="223"/>
      <c r="M22" s="223"/>
      <c r="N22" s="223"/>
      <c r="O22" s="223"/>
      <c r="P22" s="223"/>
      <c r="Q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spans="1:27" ht="18" customHeight="1" x14ac:dyDescent="0.25">
      <c r="A23" s="238" t="s">
        <v>34</v>
      </c>
      <c r="B23" s="261">
        <v>24897.686400000002</v>
      </c>
      <c r="G23" s="222">
        <f>+B23</f>
        <v>24897.686400000002</v>
      </c>
      <c r="H23" s="225"/>
      <c r="I23" s="226"/>
      <c r="J23" s="225"/>
      <c r="K23" s="222"/>
      <c r="L23" s="223"/>
      <c r="M23" s="223"/>
      <c r="N23" s="223"/>
      <c r="O23" s="223"/>
      <c r="P23" s="223"/>
      <c r="Q23" s="223"/>
      <c r="S23" s="223"/>
      <c r="T23" s="223"/>
      <c r="U23" s="223"/>
      <c r="V23" s="223"/>
      <c r="W23" s="223"/>
      <c r="X23" s="223"/>
      <c r="Y23" s="223"/>
      <c r="Z23" s="223"/>
      <c r="AA23" s="223"/>
    </row>
    <row r="24" spans="1:27" ht="18" customHeight="1" x14ac:dyDescent="0.25">
      <c r="A24" s="231" t="s">
        <v>40</v>
      </c>
      <c r="B24" s="263">
        <v>18661.620000000003</v>
      </c>
      <c r="C24" s="232"/>
      <c r="D24" s="232"/>
      <c r="E24" s="232"/>
      <c r="F24" s="232">
        <f>SUM(F25:F26)</f>
        <v>18661.620000000003</v>
      </c>
      <c r="G24" s="232"/>
      <c r="H24" s="233"/>
      <c r="I24" s="234">
        <f>SUM(I25:I26)</f>
        <v>0</v>
      </c>
      <c r="J24" s="233">
        <f>SUM(C24:I24)</f>
        <v>18661.620000000003</v>
      </c>
      <c r="K24" s="222"/>
      <c r="L24" s="223"/>
      <c r="M24" s="223"/>
      <c r="N24" s="223"/>
      <c r="O24" s="223"/>
      <c r="P24" s="223"/>
      <c r="Q24" s="223"/>
      <c r="S24" s="223"/>
      <c r="T24" s="223"/>
      <c r="U24" s="223"/>
      <c r="V24" s="223"/>
      <c r="W24" s="223"/>
      <c r="X24" s="223"/>
      <c r="Y24" s="223"/>
      <c r="Z24" s="223"/>
      <c r="AA24" s="223"/>
    </row>
    <row r="25" spans="1:27" ht="18" customHeight="1" x14ac:dyDescent="0.25">
      <c r="A25" s="239" t="s">
        <v>42</v>
      </c>
      <c r="B25" s="262">
        <v>13134.54</v>
      </c>
      <c r="F25" s="222">
        <f>+B25</f>
        <v>13134.54</v>
      </c>
      <c r="H25" s="225"/>
      <c r="I25" s="226"/>
      <c r="J25" s="225"/>
      <c r="K25" s="222"/>
      <c r="L25" s="223"/>
      <c r="M25" s="223"/>
      <c r="N25" s="223"/>
      <c r="O25" s="223"/>
      <c r="P25" s="223"/>
      <c r="Q25" s="223"/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ht="18" customHeight="1" x14ac:dyDescent="0.25">
      <c r="A26" s="239" t="s">
        <v>41</v>
      </c>
      <c r="B26" s="262">
        <v>5527.0800000000008</v>
      </c>
      <c r="F26" s="222">
        <f>+B26</f>
        <v>5527.0800000000008</v>
      </c>
      <c r="H26" s="225"/>
      <c r="I26" s="226"/>
      <c r="J26" s="225"/>
      <c r="K26" s="222"/>
      <c r="L26" s="223"/>
      <c r="M26" s="223"/>
      <c r="N26" s="223"/>
      <c r="O26" s="223"/>
      <c r="P26" s="223"/>
      <c r="Q26" s="223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ht="18" customHeight="1" x14ac:dyDescent="0.25">
      <c r="A27" s="231" t="s">
        <v>43</v>
      </c>
      <c r="B27" s="262">
        <v>15610.812</v>
      </c>
      <c r="C27" s="232">
        <f>+B27</f>
        <v>15610.812</v>
      </c>
      <c r="D27" s="232"/>
      <c r="E27" s="232"/>
      <c r="F27" s="232"/>
      <c r="G27" s="232"/>
      <c r="H27" s="233"/>
      <c r="I27" s="234"/>
      <c r="J27" s="233">
        <f>SUM(C27:I27)</f>
        <v>15610.812</v>
      </c>
      <c r="K27" s="222"/>
      <c r="L27" s="223"/>
      <c r="M27" s="223"/>
      <c r="N27" s="223"/>
      <c r="O27" s="223"/>
      <c r="P27" s="223"/>
      <c r="Q27" s="223"/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ht="18" customHeight="1" x14ac:dyDescent="0.25">
      <c r="A28" s="231" t="s">
        <v>44</v>
      </c>
      <c r="B28" s="262">
        <v>7368.3119999999999</v>
      </c>
      <c r="C28" s="232">
        <f>+B28</f>
        <v>7368.3119999999999</v>
      </c>
      <c r="D28" s="232"/>
      <c r="E28" s="232"/>
      <c r="F28" s="232"/>
      <c r="G28" s="232"/>
      <c r="H28" s="233"/>
      <c r="I28" s="234"/>
      <c r="J28" s="233">
        <f>SUM(C28:I28)</f>
        <v>7368.3119999999999</v>
      </c>
      <c r="K28" s="222"/>
      <c r="L28" s="223"/>
      <c r="M28" s="223"/>
      <c r="N28" s="223"/>
      <c r="O28" s="223"/>
      <c r="P28" s="223"/>
      <c r="Q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ht="18" hidden="1" customHeight="1" x14ac:dyDescent="0.25">
      <c r="A29" s="231" t="s">
        <v>17</v>
      </c>
      <c r="B29" s="262">
        <v>0</v>
      </c>
      <c r="C29" s="232"/>
      <c r="D29" s="232"/>
      <c r="E29" s="232"/>
      <c r="F29" s="232"/>
      <c r="G29" s="232">
        <f>+B29</f>
        <v>0</v>
      </c>
      <c r="H29" s="233"/>
      <c r="I29" s="234"/>
      <c r="J29" s="233">
        <f>SUM(C29:I29)</f>
        <v>0</v>
      </c>
      <c r="K29" s="222"/>
      <c r="L29" s="223"/>
      <c r="M29" s="223"/>
      <c r="N29" s="223"/>
      <c r="O29" s="223"/>
      <c r="P29" s="223"/>
      <c r="Q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27" ht="18" customHeight="1" x14ac:dyDescent="0.25">
      <c r="A30" s="231" t="s">
        <v>18</v>
      </c>
      <c r="B30" s="262">
        <v>11984.987999999999</v>
      </c>
      <c r="C30" s="232">
        <f>+B30</f>
        <v>11984.987999999999</v>
      </c>
      <c r="D30" s="232"/>
      <c r="E30" s="232"/>
      <c r="F30" s="232"/>
      <c r="G30" s="232"/>
      <c r="H30" s="233"/>
      <c r="I30" s="234"/>
      <c r="J30" s="233">
        <f>SUM(C30:I30)</f>
        <v>11984.987999999999</v>
      </c>
      <c r="K30" s="222"/>
      <c r="L30" s="223"/>
      <c r="M30" s="223"/>
      <c r="N30" s="223"/>
      <c r="O30" s="223"/>
      <c r="P30" s="223"/>
      <c r="Q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27" ht="18" customHeight="1" x14ac:dyDescent="0.25">
      <c r="A31" s="238" t="s">
        <v>33</v>
      </c>
      <c r="B31" s="261">
        <v>9587.9904000000006</v>
      </c>
      <c r="C31" s="222">
        <f>+B31</f>
        <v>9587.9904000000006</v>
      </c>
      <c r="D31" s="222"/>
      <c r="E31" s="222"/>
      <c r="F31" s="222"/>
      <c r="G31" s="222"/>
      <c r="H31" s="240"/>
      <c r="I31" s="241"/>
      <c r="J31" s="240"/>
      <c r="K31" s="222"/>
      <c r="L31" s="223"/>
      <c r="M31" s="223"/>
      <c r="N31" s="223"/>
      <c r="O31" s="223"/>
      <c r="P31" s="223"/>
      <c r="Q31" s="223"/>
      <c r="S31" s="223"/>
      <c r="T31" s="223"/>
      <c r="U31" s="223"/>
      <c r="V31" s="223"/>
      <c r="W31" s="223"/>
      <c r="X31" s="223"/>
      <c r="Y31" s="223"/>
      <c r="Z31" s="223"/>
      <c r="AA31" s="223"/>
    </row>
    <row r="32" spans="1:27" ht="18" customHeight="1" x14ac:dyDescent="0.25">
      <c r="A32" s="238" t="s">
        <v>34</v>
      </c>
      <c r="B32" s="261">
        <v>2396.9976000000001</v>
      </c>
      <c r="C32" s="222"/>
      <c r="D32" s="222"/>
      <c r="E32" s="222"/>
      <c r="F32" s="222"/>
      <c r="G32" s="222">
        <f>+B32</f>
        <v>2396.9976000000001</v>
      </c>
      <c r="H32" s="240"/>
      <c r="I32" s="241"/>
      <c r="J32" s="240"/>
      <c r="K32" s="222"/>
      <c r="L32" s="223"/>
      <c r="M32" s="223"/>
      <c r="N32" s="223"/>
      <c r="O32" s="223"/>
      <c r="P32" s="223"/>
      <c r="Q32" s="223"/>
      <c r="S32" s="223"/>
      <c r="T32" s="223"/>
      <c r="U32" s="223"/>
      <c r="V32" s="223"/>
      <c r="W32" s="223"/>
      <c r="X32" s="223"/>
      <c r="Y32" s="223"/>
      <c r="Z32" s="223"/>
      <c r="AA32" s="223"/>
    </row>
    <row r="33" spans="1:27" ht="18" customHeight="1" x14ac:dyDescent="0.25">
      <c r="A33" s="231" t="s">
        <v>19</v>
      </c>
      <c r="B33" s="262">
        <v>23991.228000000003</v>
      </c>
      <c r="C33" s="232">
        <f>SUM(C34:C35)</f>
        <v>19192.982400000004</v>
      </c>
      <c r="D33" s="232"/>
      <c r="E33" s="232"/>
      <c r="F33" s="232"/>
      <c r="G33" s="232">
        <f>SUM(G34:G35)</f>
        <v>4798.2456000000011</v>
      </c>
      <c r="H33" s="233"/>
      <c r="I33" s="234">
        <f>SUM(I34:I35)</f>
        <v>0</v>
      </c>
      <c r="J33" s="233">
        <f>SUM(C33:I33)</f>
        <v>23991.228000000006</v>
      </c>
      <c r="K33" s="222"/>
      <c r="L33" s="223"/>
      <c r="M33" s="223"/>
      <c r="N33" s="223"/>
      <c r="O33" s="223"/>
      <c r="P33" s="223"/>
      <c r="Q33" s="223"/>
      <c r="S33" s="223"/>
      <c r="T33" s="223"/>
      <c r="U33" s="223"/>
      <c r="V33" s="223"/>
      <c r="W33" s="223"/>
      <c r="X33" s="223"/>
      <c r="Y33" s="223"/>
      <c r="Z33" s="223"/>
      <c r="AA33" s="223"/>
    </row>
    <row r="34" spans="1:27" ht="18" customHeight="1" x14ac:dyDescent="0.25">
      <c r="A34" s="238" t="s">
        <v>33</v>
      </c>
      <c r="B34" s="261">
        <v>19192.982400000004</v>
      </c>
      <c r="C34" s="222">
        <f>+B34</f>
        <v>19192.982400000004</v>
      </c>
      <c r="D34" s="222"/>
      <c r="E34" s="222"/>
      <c r="F34" s="222"/>
      <c r="G34" s="222"/>
      <c r="H34" s="240"/>
      <c r="I34" s="241"/>
      <c r="J34" s="240"/>
      <c r="K34" s="222"/>
      <c r="L34" s="223"/>
      <c r="M34" s="223"/>
      <c r="N34" s="223"/>
      <c r="O34" s="223"/>
      <c r="P34" s="223"/>
      <c r="Q34" s="223"/>
      <c r="S34" s="223"/>
      <c r="T34" s="223"/>
      <c r="U34" s="223"/>
      <c r="V34" s="223"/>
      <c r="W34" s="223"/>
      <c r="X34" s="223"/>
      <c r="Y34" s="223"/>
      <c r="Z34" s="223"/>
      <c r="AA34" s="223"/>
    </row>
    <row r="35" spans="1:27" ht="18" customHeight="1" x14ac:dyDescent="0.25">
      <c r="A35" s="238" t="s">
        <v>34</v>
      </c>
      <c r="B35" s="261">
        <v>4798.2456000000011</v>
      </c>
      <c r="C35" s="222"/>
      <c r="D35" s="222"/>
      <c r="E35" s="222"/>
      <c r="F35" s="222"/>
      <c r="G35" s="222">
        <f>+B35</f>
        <v>4798.2456000000011</v>
      </c>
      <c r="H35" s="240"/>
      <c r="I35" s="241"/>
      <c r="J35" s="240"/>
      <c r="K35" s="222"/>
      <c r="L35" s="223"/>
      <c r="M35" s="223"/>
      <c r="N35" s="223"/>
      <c r="O35" s="223"/>
      <c r="P35" s="223"/>
      <c r="Q35" s="223"/>
      <c r="S35" s="223"/>
      <c r="T35" s="223"/>
      <c r="U35" s="223"/>
      <c r="V35" s="223"/>
      <c r="W35" s="223"/>
      <c r="X35" s="223"/>
      <c r="Y35" s="223"/>
      <c r="Z35" s="223"/>
      <c r="AA35" s="223"/>
    </row>
    <row r="36" spans="1:27" ht="18" customHeight="1" x14ac:dyDescent="0.25">
      <c r="A36" s="231" t="s">
        <v>20</v>
      </c>
      <c r="B36" s="262">
        <v>34177.871999999996</v>
      </c>
      <c r="C36" s="232">
        <f>+B36</f>
        <v>34177.871999999996</v>
      </c>
      <c r="D36" s="232"/>
      <c r="E36" s="232"/>
      <c r="F36" s="232"/>
      <c r="G36" s="232"/>
      <c r="H36" s="233"/>
      <c r="I36" s="234"/>
      <c r="J36" s="233">
        <f>SUM(C36:I36)</f>
        <v>34177.871999999996</v>
      </c>
      <c r="K36" s="222"/>
      <c r="L36" s="223"/>
      <c r="M36" s="223"/>
      <c r="N36" s="223"/>
      <c r="O36" s="223"/>
      <c r="P36" s="223"/>
      <c r="Q36" s="223"/>
      <c r="S36" s="223"/>
      <c r="T36" s="223"/>
      <c r="U36" s="223"/>
      <c r="V36" s="223"/>
      <c r="W36" s="223"/>
      <c r="X36" s="223"/>
      <c r="Y36" s="223"/>
      <c r="Z36" s="223"/>
      <c r="AA36" s="223"/>
    </row>
    <row r="37" spans="1:27" ht="18" customHeight="1" x14ac:dyDescent="0.25">
      <c r="A37" s="231" t="s">
        <v>21</v>
      </c>
      <c r="B37" s="262">
        <v>3356.8919999999998</v>
      </c>
      <c r="C37" s="232"/>
      <c r="D37" s="232"/>
      <c r="E37" s="232"/>
      <c r="F37" s="232"/>
      <c r="G37" s="232">
        <f>+B37</f>
        <v>3356.8919999999998</v>
      </c>
      <c r="H37" s="233"/>
      <c r="I37" s="234"/>
      <c r="J37" s="233">
        <f>SUM(C37:I37)</f>
        <v>3356.8919999999998</v>
      </c>
      <c r="K37" s="222"/>
      <c r="L37" s="223"/>
      <c r="M37" s="223"/>
      <c r="N37" s="223"/>
      <c r="O37" s="223"/>
      <c r="P37" s="223"/>
      <c r="Q37" s="223"/>
      <c r="S37" s="223"/>
      <c r="T37" s="223"/>
      <c r="U37" s="223"/>
      <c r="V37" s="223"/>
      <c r="W37" s="223"/>
      <c r="X37" s="223"/>
      <c r="Y37" s="223"/>
      <c r="Z37" s="223"/>
      <c r="AA37" s="223"/>
    </row>
    <row r="38" spans="1:27" ht="18" customHeight="1" x14ac:dyDescent="0.25">
      <c r="A38" s="231" t="s">
        <v>22</v>
      </c>
      <c r="B38" s="262">
        <v>4772.3999999999996</v>
      </c>
      <c r="C38" s="232">
        <f>SUM(C39:C42)</f>
        <v>3333.7388593280161</v>
      </c>
      <c r="D38" s="232"/>
      <c r="E38" s="232">
        <f>SUM(E39:E42)</f>
        <v>643.17603053624146</v>
      </c>
      <c r="F38" s="232"/>
      <c r="G38" s="232">
        <f>SUM(G39:G42)</f>
        <v>795.48511013574182</v>
      </c>
      <c r="H38" s="233"/>
      <c r="I38" s="234">
        <f>SUM(I39:I42)</f>
        <v>0</v>
      </c>
      <c r="J38" s="233">
        <f>SUM(C38:I38)</f>
        <v>4772.3999999999996</v>
      </c>
      <c r="K38" s="222"/>
      <c r="L38" s="223"/>
      <c r="M38" s="223"/>
      <c r="N38" s="223"/>
      <c r="O38" s="223"/>
      <c r="P38" s="223"/>
      <c r="Q38" s="223"/>
      <c r="S38" s="223"/>
      <c r="T38" s="223"/>
      <c r="U38" s="223"/>
      <c r="V38" s="223"/>
      <c r="W38" s="223"/>
      <c r="X38" s="223"/>
      <c r="Y38" s="223"/>
      <c r="Z38" s="223"/>
      <c r="AA38" s="223"/>
    </row>
    <row r="39" spans="1:27" ht="18" customHeight="1" x14ac:dyDescent="0.25">
      <c r="A39" s="238" t="s">
        <v>37</v>
      </c>
      <c r="B39" s="262">
        <v>3008.5850752113188</v>
      </c>
      <c r="C39" s="242">
        <f>+B39</f>
        <v>3008.5850752113188</v>
      </c>
      <c r="D39" s="242"/>
      <c r="E39" s="242"/>
      <c r="F39" s="242"/>
      <c r="G39" s="242"/>
      <c r="H39" s="243"/>
      <c r="I39" s="244"/>
      <c r="J39" s="243"/>
      <c r="K39" s="222"/>
      <c r="L39" s="223"/>
      <c r="M39" s="223"/>
      <c r="N39" s="223"/>
      <c r="O39" s="223"/>
      <c r="P39" s="223"/>
      <c r="Q39" s="223"/>
      <c r="S39" s="223"/>
      <c r="T39" s="223"/>
      <c r="U39" s="223"/>
      <c r="V39" s="223"/>
      <c r="W39" s="223"/>
      <c r="X39" s="223"/>
      <c r="Y39" s="223"/>
      <c r="Z39" s="223"/>
      <c r="AA39" s="223"/>
    </row>
    <row r="40" spans="1:27" ht="18" customHeight="1" x14ac:dyDescent="0.25">
      <c r="A40" s="238" t="s">
        <v>39</v>
      </c>
      <c r="B40" s="262">
        <v>325.15378411669724</v>
      </c>
      <c r="C40" s="242">
        <f>+B40</f>
        <v>325.15378411669724</v>
      </c>
      <c r="D40" s="242"/>
      <c r="E40" s="242"/>
      <c r="F40" s="242"/>
      <c r="G40" s="242"/>
      <c r="H40" s="243"/>
      <c r="I40" s="244"/>
      <c r="J40" s="243"/>
      <c r="K40" s="222"/>
      <c r="L40" s="223"/>
      <c r="M40" s="223"/>
      <c r="N40" s="223"/>
      <c r="O40" s="223"/>
      <c r="P40" s="223"/>
      <c r="Q40" s="223"/>
      <c r="S40" s="223"/>
      <c r="T40" s="223"/>
      <c r="U40" s="223"/>
      <c r="V40" s="223"/>
      <c r="W40" s="223"/>
      <c r="X40" s="223"/>
      <c r="Y40" s="223"/>
      <c r="Z40" s="223"/>
      <c r="AA40" s="223"/>
    </row>
    <row r="41" spans="1:27" ht="18" customHeight="1" x14ac:dyDescent="0.25">
      <c r="A41" s="238" t="s">
        <v>16</v>
      </c>
      <c r="B41" s="262">
        <v>643.17603053624146</v>
      </c>
      <c r="C41" s="242"/>
      <c r="D41" s="242"/>
      <c r="E41" s="242">
        <f>+B41</f>
        <v>643.17603053624146</v>
      </c>
      <c r="F41" s="242"/>
      <c r="G41" s="242"/>
      <c r="H41" s="243"/>
      <c r="I41" s="244"/>
      <c r="J41" s="243"/>
      <c r="K41" s="222"/>
      <c r="L41" s="223"/>
      <c r="M41" s="223"/>
      <c r="N41" s="223"/>
      <c r="O41" s="223"/>
      <c r="P41" s="223"/>
      <c r="Q41" s="223"/>
      <c r="S41" s="223"/>
      <c r="T41" s="223"/>
      <c r="U41" s="223"/>
      <c r="V41" s="223"/>
      <c r="W41" s="223"/>
      <c r="X41" s="223"/>
      <c r="Y41" s="223"/>
      <c r="Z41" s="223"/>
      <c r="AA41" s="223"/>
    </row>
    <row r="42" spans="1:27" ht="18" customHeight="1" x14ac:dyDescent="0.25">
      <c r="A42" s="238" t="s">
        <v>38</v>
      </c>
      <c r="B42" s="262">
        <v>795.48511013574182</v>
      </c>
      <c r="C42" s="242"/>
      <c r="D42" s="242"/>
      <c r="E42" s="242"/>
      <c r="F42" s="242"/>
      <c r="G42" s="242">
        <f>+B42</f>
        <v>795.48511013574182</v>
      </c>
      <c r="H42" s="243"/>
      <c r="I42" s="244"/>
      <c r="J42" s="243"/>
      <c r="K42" s="222"/>
      <c r="L42" s="223"/>
      <c r="M42" s="223"/>
      <c r="N42" s="223"/>
      <c r="O42" s="223"/>
      <c r="P42" s="223"/>
      <c r="Q42" s="223"/>
      <c r="S42" s="223"/>
      <c r="T42" s="223"/>
      <c r="U42" s="223"/>
      <c r="V42" s="223"/>
      <c r="W42" s="223"/>
      <c r="X42" s="223"/>
      <c r="Y42" s="223"/>
      <c r="Z42" s="223"/>
      <c r="AA42" s="223"/>
    </row>
    <row r="43" spans="1:27" ht="18" customHeight="1" x14ac:dyDescent="0.25">
      <c r="A43" s="231" t="s">
        <v>23</v>
      </c>
      <c r="B43" s="262">
        <v>15792.396000000001</v>
      </c>
      <c r="C43" s="232">
        <f>+B43</f>
        <v>15792.396000000001</v>
      </c>
      <c r="D43" s="232"/>
      <c r="E43" s="232"/>
      <c r="F43" s="232"/>
      <c r="G43" s="232"/>
      <c r="H43" s="233"/>
      <c r="I43" s="234"/>
      <c r="J43" s="233">
        <f t="shared" ref="J43:J48" si="1">SUM(C43:I43)</f>
        <v>15792.396000000001</v>
      </c>
      <c r="K43" s="222"/>
      <c r="L43" s="223"/>
      <c r="M43" s="223"/>
      <c r="N43" s="223"/>
      <c r="O43" s="223"/>
      <c r="P43" s="223"/>
      <c r="Q43" s="223"/>
      <c r="S43" s="223"/>
      <c r="T43" s="223"/>
      <c r="U43" s="223"/>
      <c r="V43" s="223"/>
      <c r="W43" s="223"/>
      <c r="X43" s="223"/>
      <c r="Y43" s="223"/>
      <c r="Z43" s="223"/>
      <c r="AA43" s="223"/>
    </row>
    <row r="44" spans="1:27" ht="18" customHeight="1" x14ac:dyDescent="0.25">
      <c r="A44" s="231" t="s">
        <v>24</v>
      </c>
      <c r="B44" s="262">
        <v>220549.18799999999</v>
      </c>
      <c r="C44" s="232"/>
      <c r="D44" s="232"/>
      <c r="E44" s="232">
        <f>+B44</f>
        <v>220549.18799999999</v>
      </c>
      <c r="F44" s="232"/>
      <c r="G44" s="232"/>
      <c r="H44" s="233"/>
      <c r="I44" s="234"/>
      <c r="J44" s="233">
        <f t="shared" si="1"/>
        <v>220549.18799999999</v>
      </c>
      <c r="K44" s="222"/>
      <c r="L44" s="223"/>
      <c r="M44" s="223"/>
      <c r="N44" s="223"/>
      <c r="O44" s="223"/>
      <c r="P44" s="223"/>
      <c r="Q44" s="223"/>
      <c r="S44" s="223"/>
      <c r="T44" s="223"/>
      <c r="U44" s="223"/>
      <c r="V44" s="223"/>
      <c r="W44" s="223"/>
      <c r="X44" s="223"/>
      <c r="Y44" s="223"/>
      <c r="Z44" s="223"/>
      <c r="AA44" s="223"/>
    </row>
    <row r="45" spans="1:27" ht="18" customHeight="1" x14ac:dyDescent="0.25">
      <c r="A45" s="231" t="s">
        <v>25</v>
      </c>
      <c r="B45" s="262">
        <v>50784.984000000011</v>
      </c>
      <c r="C45" s="232">
        <f>+B45</f>
        <v>50784.984000000011</v>
      </c>
      <c r="D45" s="232"/>
      <c r="E45" s="232"/>
      <c r="F45" s="232"/>
      <c r="G45" s="232"/>
      <c r="H45" s="233"/>
      <c r="I45" s="234"/>
      <c r="J45" s="233">
        <f t="shared" si="1"/>
        <v>50784.984000000011</v>
      </c>
      <c r="K45" s="222"/>
      <c r="L45" s="223"/>
      <c r="M45" s="223"/>
      <c r="N45" s="223"/>
      <c r="O45" s="223"/>
      <c r="P45" s="223"/>
      <c r="Q45" s="223"/>
      <c r="S45" s="223"/>
      <c r="T45" s="223"/>
      <c r="U45" s="223"/>
      <c r="V45" s="223"/>
      <c r="W45" s="223"/>
      <c r="X45" s="223"/>
      <c r="Y45" s="223"/>
      <c r="Z45" s="223"/>
      <c r="AA45" s="223"/>
    </row>
    <row r="46" spans="1:27" ht="18" customHeight="1" x14ac:dyDescent="0.25">
      <c r="A46" s="231" t="s">
        <v>26</v>
      </c>
      <c r="B46" s="262">
        <v>1254.7080000000001</v>
      </c>
      <c r="C46" s="232"/>
      <c r="D46" s="232"/>
      <c r="E46" s="232">
        <f>+B46</f>
        <v>1254.7080000000001</v>
      </c>
      <c r="F46" s="232"/>
      <c r="G46" s="232"/>
      <c r="H46" s="233"/>
      <c r="I46" s="234"/>
      <c r="J46" s="233">
        <f t="shared" si="1"/>
        <v>1254.7080000000001</v>
      </c>
      <c r="K46" s="222"/>
      <c r="L46" s="223"/>
      <c r="M46" s="223"/>
      <c r="N46" s="223"/>
      <c r="O46" s="223"/>
      <c r="P46" s="223"/>
      <c r="Q46" s="223"/>
      <c r="S46" s="223"/>
      <c r="T46" s="223"/>
      <c r="U46" s="223"/>
      <c r="V46" s="223"/>
      <c r="W46" s="223"/>
      <c r="X46" s="223"/>
      <c r="Y46" s="223"/>
      <c r="Z46" s="223"/>
      <c r="AA46" s="223"/>
    </row>
    <row r="47" spans="1:27" ht="18" customHeight="1" x14ac:dyDescent="0.25">
      <c r="A47" s="231" t="s">
        <v>27</v>
      </c>
      <c r="B47" s="262">
        <v>10046.652000000002</v>
      </c>
      <c r="C47" s="232"/>
      <c r="D47" s="232"/>
      <c r="E47" s="232">
        <f>+B47</f>
        <v>10046.652000000002</v>
      </c>
      <c r="F47" s="232"/>
      <c r="G47" s="232"/>
      <c r="H47" s="233"/>
      <c r="I47" s="234"/>
      <c r="J47" s="233">
        <f t="shared" si="1"/>
        <v>10046.652000000002</v>
      </c>
      <c r="K47" s="222"/>
      <c r="L47" s="223"/>
      <c r="M47" s="223"/>
      <c r="N47" s="223"/>
      <c r="O47" s="223"/>
      <c r="P47" s="223"/>
      <c r="Q47" s="223"/>
      <c r="S47" s="223"/>
      <c r="T47" s="223"/>
      <c r="U47" s="223"/>
      <c r="V47" s="223"/>
      <c r="W47" s="223"/>
      <c r="X47" s="223"/>
      <c r="Y47" s="223"/>
      <c r="Z47" s="223"/>
      <c r="AA47" s="223"/>
    </row>
    <row r="48" spans="1:27" ht="18" customHeight="1" x14ac:dyDescent="0.25">
      <c r="A48" s="231" t="s">
        <v>28</v>
      </c>
      <c r="B48" s="262">
        <v>23515.463999999996</v>
      </c>
      <c r="C48" s="232">
        <f>SUM(C49:C51)</f>
        <v>16460.824799999995</v>
      </c>
      <c r="D48" s="232"/>
      <c r="E48" s="232">
        <f>SUM(E49:E51)</f>
        <v>3057.0103199999994</v>
      </c>
      <c r="F48" s="232"/>
      <c r="G48" s="232">
        <f>SUM(G49:G51)</f>
        <v>3997.6288799999998</v>
      </c>
      <c r="H48" s="233"/>
      <c r="I48" s="234">
        <f>SUM(I49:I51)</f>
        <v>0</v>
      </c>
      <c r="J48" s="233">
        <f t="shared" si="1"/>
        <v>23515.463999999996</v>
      </c>
      <c r="K48" s="222"/>
      <c r="L48" s="223"/>
      <c r="M48" s="223"/>
      <c r="N48" s="223"/>
      <c r="O48" s="223"/>
      <c r="P48" s="223"/>
      <c r="Q48" s="223"/>
      <c r="S48" s="223"/>
      <c r="T48" s="223"/>
      <c r="U48" s="223"/>
      <c r="V48" s="223"/>
      <c r="W48" s="223"/>
      <c r="X48" s="223"/>
      <c r="Y48" s="223"/>
      <c r="Z48" s="223"/>
      <c r="AA48" s="223"/>
    </row>
    <row r="49" spans="1:27" ht="18" customHeight="1" x14ac:dyDescent="0.25">
      <c r="A49" s="238" t="s">
        <v>33</v>
      </c>
      <c r="B49" s="261">
        <v>16460.824799999995</v>
      </c>
      <c r="C49" s="222">
        <f>+B49</f>
        <v>16460.824799999995</v>
      </c>
      <c r="D49" s="222"/>
      <c r="E49" s="222"/>
      <c r="F49" s="222"/>
      <c r="G49" s="222"/>
      <c r="H49" s="240"/>
      <c r="I49" s="241"/>
      <c r="J49" s="240"/>
      <c r="K49" s="222"/>
      <c r="L49" s="223"/>
      <c r="M49" s="223"/>
      <c r="N49" s="223"/>
      <c r="O49" s="223"/>
      <c r="P49" s="223"/>
      <c r="Q49" s="223"/>
      <c r="S49" s="223"/>
      <c r="T49" s="223"/>
      <c r="U49" s="223"/>
      <c r="V49" s="223"/>
      <c r="W49" s="223"/>
      <c r="X49" s="223"/>
      <c r="Y49" s="223"/>
      <c r="Z49" s="223"/>
      <c r="AA49" s="223"/>
    </row>
    <row r="50" spans="1:27" ht="18" customHeight="1" x14ac:dyDescent="0.25">
      <c r="A50" s="238" t="s">
        <v>45</v>
      </c>
      <c r="B50" s="261">
        <v>3997.6288799999998</v>
      </c>
      <c r="C50" s="222"/>
      <c r="D50" s="222"/>
      <c r="E50" s="222"/>
      <c r="F50" s="222"/>
      <c r="G50" s="222">
        <f>+B50</f>
        <v>3997.6288799999998</v>
      </c>
      <c r="H50" s="240"/>
      <c r="I50" s="241"/>
      <c r="J50" s="240"/>
      <c r="K50" s="222"/>
      <c r="L50" s="223"/>
      <c r="M50" s="223"/>
      <c r="N50" s="223"/>
      <c r="O50" s="223"/>
      <c r="P50" s="223"/>
      <c r="Q50" s="223"/>
      <c r="S50" s="223"/>
      <c r="T50" s="223"/>
      <c r="U50" s="223"/>
      <c r="V50" s="223"/>
      <c r="W50" s="223"/>
      <c r="X50" s="223"/>
      <c r="Y50" s="223"/>
      <c r="Z50" s="223"/>
      <c r="AA50" s="223"/>
    </row>
    <row r="51" spans="1:27" ht="18" customHeight="1" x14ac:dyDescent="0.25">
      <c r="A51" s="238" t="s">
        <v>16</v>
      </c>
      <c r="B51" s="261">
        <v>3057.0103199999994</v>
      </c>
      <c r="C51" s="222"/>
      <c r="D51" s="222"/>
      <c r="E51" s="222">
        <f>+B51</f>
        <v>3057.0103199999994</v>
      </c>
      <c r="F51" s="222"/>
      <c r="G51" s="222"/>
      <c r="H51" s="240"/>
      <c r="I51" s="241"/>
      <c r="J51" s="240"/>
      <c r="K51" s="222"/>
      <c r="L51" s="223"/>
      <c r="M51" s="223"/>
      <c r="N51" s="223"/>
      <c r="O51" s="223"/>
      <c r="P51" s="223"/>
      <c r="Q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1:27" ht="18" customHeight="1" x14ac:dyDescent="0.25">
      <c r="A52" s="231" t="s">
        <v>29</v>
      </c>
      <c r="B52" s="262">
        <v>561</v>
      </c>
      <c r="C52" s="232">
        <f>+B52</f>
        <v>561</v>
      </c>
      <c r="D52" s="232"/>
      <c r="E52" s="232"/>
      <c r="F52" s="232"/>
      <c r="G52" s="232"/>
      <c r="H52" s="233"/>
      <c r="I52" s="234"/>
      <c r="J52" s="233">
        <f>SUM(C52:I52)</f>
        <v>561</v>
      </c>
      <c r="K52" s="222"/>
      <c r="L52" s="223"/>
      <c r="M52" s="223"/>
      <c r="N52" s="223"/>
      <c r="O52" s="223"/>
      <c r="P52" s="223"/>
      <c r="Q52" s="223"/>
      <c r="S52" s="223"/>
      <c r="T52" s="223"/>
      <c r="U52" s="223"/>
      <c r="V52" s="223"/>
      <c r="W52" s="223"/>
      <c r="X52" s="223"/>
      <c r="Y52" s="223"/>
      <c r="Z52" s="223"/>
      <c r="AA52" s="223"/>
    </row>
    <row r="53" spans="1:27" ht="18" customHeight="1" x14ac:dyDescent="0.25">
      <c r="A53" s="231" t="s">
        <v>46</v>
      </c>
      <c r="B53" s="262">
        <v>11408.64</v>
      </c>
      <c r="C53" s="232">
        <f>+B53</f>
        <v>11408.64</v>
      </c>
      <c r="D53" s="232"/>
      <c r="E53" s="232"/>
      <c r="F53" s="232"/>
      <c r="G53" s="232"/>
      <c r="H53" s="233"/>
      <c r="I53" s="234"/>
      <c r="J53" s="233">
        <f>SUM(C53:I53)</f>
        <v>11408.64</v>
      </c>
      <c r="K53" s="222"/>
      <c r="L53" s="223"/>
      <c r="M53" s="223"/>
      <c r="N53" s="223"/>
      <c r="O53" s="223"/>
      <c r="P53" s="223"/>
      <c r="Q53" s="223"/>
      <c r="S53" s="223"/>
      <c r="T53" s="223"/>
      <c r="U53" s="223"/>
      <c r="V53" s="223"/>
      <c r="W53" s="223"/>
      <c r="X53" s="223"/>
      <c r="Y53" s="223"/>
      <c r="Z53" s="223"/>
      <c r="AA53" s="223"/>
    </row>
    <row r="54" spans="1:27" ht="18" customHeight="1" x14ac:dyDescent="0.25">
      <c r="A54" s="231" t="s">
        <v>30</v>
      </c>
      <c r="B54" s="262">
        <v>456129.5039999999</v>
      </c>
      <c r="C54" s="232"/>
      <c r="D54" s="232">
        <f>+B54</f>
        <v>456129.5039999999</v>
      </c>
      <c r="E54" s="232"/>
      <c r="F54" s="232"/>
      <c r="G54" s="232"/>
      <c r="H54" s="233"/>
      <c r="I54" s="234"/>
      <c r="J54" s="233">
        <f>SUM(C54:I54)</f>
        <v>456129.5039999999</v>
      </c>
      <c r="K54" s="222"/>
      <c r="L54" s="223"/>
      <c r="M54" s="223"/>
      <c r="N54" s="223"/>
      <c r="O54" s="223"/>
      <c r="P54" s="223"/>
      <c r="Q54" s="223"/>
      <c r="S54" s="223"/>
      <c r="T54" s="223"/>
      <c r="U54" s="223"/>
      <c r="V54" s="223"/>
      <c r="W54" s="223"/>
      <c r="X54" s="223"/>
      <c r="Y54" s="223"/>
      <c r="Z54" s="223"/>
      <c r="AA54" s="223"/>
    </row>
    <row r="55" spans="1:27" ht="18" customHeight="1" x14ac:dyDescent="0.25">
      <c r="A55" s="231" t="s">
        <v>31</v>
      </c>
      <c r="B55" s="262">
        <v>39517.703999999998</v>
      </c>
      <c r="C55" s="232"/>
      <c r="D55" s="232"/>
      <c r="E55" s="232">
        <f>+B55</f>
        <v>39517.703999999998</v>
      </c>
      <c r="F55" s="232"/>
      <c r="G55" s="232"/>
      <c r="H55" s="233"/>
      <c r="I55" s="234"/>
      <c r="J55" s="233">
        <f>SUM(C55:I55)</f>
        <v>39517.703999999998</v>
      </c>
      <c r="K55" s="222"/>
      <c r="L55" s="223"/>
      <c r="M55" s="223"/>
      <c r="N55" s="223"/>
      <c r="O55" s="223"/>
      <c r="P55" s="223"/>
      <c r="Q55" s="223"/>
      <c r="S55" s="223"/>
      <c r="T55" s="223"/>
      <c r="U55" s="223"/>
      <c r="V55" s="223"/>
      <c r="W55" s="223"/>
      <c r="X55" s="223"/>
      <c r="Y55" s="223"/>
      <c r="Z55" s="223"/>
      <c r="AA55" s="223"/>
    </row>
    <row r="56" spans="1:27" ht="18" customHeight="1" x14ac:dyDescent="0.25">
      <c r="A56" s="248" t="s">
        <v>32</v>
      </c>
      <c r="B56" s="264">
        <v>1123.056</v>
      </c>
      <c r="C56" s="249"/>
      <c r="D56" s="249"/>
      <c r="E56" s="249">
        <f>+B56</f>
        <v>1123.056</v>
      </c>
      <c r="F56" s="249"/>
      <c r="G56" s="249"/>
      <c r="H56" s="250"/>
      <c r="I56" s="251"/>
      <c r="J56" s="250">
        <f>SUM(C56:I56)</f>
        <v>1123.056</v>
      </c>
      <c r="K56" s="222"/>
      <c r="L56" s="223"/>
      <c r="M56" s="223"/>
      <c r="N56" s="223"/>
      <c r="O56" s="223"/>
      <c r="P56" s="223"/>
      <c r="Q56" s="223"/>
      <c r="S56" s="223"/>
      <c r="T56" s="223"/>
      <c r="U56" s="223"/>
      <c r="V56" s="223"/>
      <c r="W56" s="223"/>
      <c r="X56" s="223"/>
      <c r="Y56" s="223"/>
      <c r="Z56" s="223"/>
      <c r="AA56" s="223"/>
    </row>
    <row r="57" spans="1:27" x14ac:dyDescent="0.25">
      <c r="A57" s="255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3"/>
      <c r="M57" s="223"/>
      <c r="N57" s="223"/>
      <c r="O57" s="223"/>
      <c r="P57" s="223"/>
      <c r="Q57" s="223"/>
      <c r="S57" s="223"/>
      <c r="T57" s="223"/>
      <c r="U57" s="223"/>
      <c r="V57" s="223"/>
      <c r="W57" s="223"/>
      <c r="X57" s="223"/>
      <c r="Y57" s="223"/>
      <c r="Z57" s="223"/>
      <c r="AA57" s="223"/>
    </row>
    <row r="58" spans="1:27" x14ac:dyDescent="0.25">
      <c r="A58" s="239"/>
      <c r="L58" s="223"/>
      <c r="M58" s="223"/>
      <c r="N58" s="223"/>
      <c r="O58" s="223"/>
      <c r="P58" s="223"/>
      <c r="Q58" s="223"/>
      <c r="S58" s="223"/>
      <c r="T58" s="223"/>
      <c r="U58" s="223"/>
      <c r="V58" s="223"/>
      <c r="W58" s="223"/>
      <c r="X58" s="223"/>
      <c r="Y58" s="223"/>
      <c r="Z58" s="223"/>
      <c r="AA58" s="223"/>
    </row>
    <row r="59" spans="1:27" x14ac:dyDescent="0.25">
      <c r="A59" s="239"/>
      <c r="L59" s="223"/>
      <c r="M59" s="223"/>
      <c r="N59" s="223"/>
      <c r="O59" s="223"/>
      <c r="P59" s="223"/>
      <c r="Q59" s="223"/>
      <c r="S59" s="223"/>
      <c r="T59" s="223"/>
      <c r="U59" s="223"/>
      <c r="V59" s="223"/>
      <c r="W59" s="223"/>
      <c r="X59" s="223"/>
      <c r="Y59" s="223"/>
      <c r="Z59" s="223"/>
      <c r="AA59" s="223"/>
    </row>
    <row r="60" spans="1:27" x14ac:dyDescent="0.25">
      <c r="A60" s="239"/>
      <c r="L60" s="223"/>
      <c r="M60" s="223"/>
      <c r="N60" s="223"/>
      <c r="O60" s="223"/>
      <c r="P60" s="223"/>
      <c r="Q60" s="223"/>
      <c r="S60" s="223"/>
      <c r="T60" s="223"/>
      <c r="U60" s="223"/>
      <c r="V60" s="223"/>
      <c r="W60" s="223"/>
      <c r="X60" s="223"/>
      <c r="Y60" s="223"/>
      <c r="Z60" s="223"/>
      <c r="AA60" s="223"/>
    </row>
    <row r="61" spans="1:27" x14ac:dyDescent="0.25">
      <c r="A61" s="239"/>
      <c r="L61" s="223"/>
      <c r="M61" s="223"/>
      <c r="N61" s="223"/>
      <c r="O61" s="223"/>
      <c r="P61" s="223"/>
      <c r="Q61" s="223"/>
      <c r="S61" s="223"/>
      <c r="T61" s="223"/>
      <c r="U61" s="223"/>
      <c r="V61" s="223"/>
      <c r="W61" s="223"/>
      <c r="X61" s="223"/>
      <c r="Y61" s="223"/>
      <c r="Z61" s="223"/>
      <c r="AA61" s="223"/>
    </row>
    <row r="62" spans="1:27" x14ac:dyDescent="0.25">
      <c r="A62" s="239"/>
      <c r="L62" s="223"/>
      <c r="M62" s="223"/>
      <c r="N62" s="223"/>
      <c r="O62" s="223"/>
      <c r="P62" s="223"/>
      <c r="Q62" s="223"/>
      <c r="S62" s="223"/>
      <c r="T62" s="223"/>
      <c r="U62" s="223"/>
      <c r="V62" s="223"/>
      <c r="W62" s="223"/>
      <c r="X62" s="223"/>
      <c r="Y62" s="223"/>
      <c r="Z62" s="223"/>
      <c r="AA62" s="223"/>
    </row>
    <row r="63" spans="1:27" x14ac:dyDescent="0.25">
      <c r="A63" s="239"/>
      <c r="L63" s="223"/>
      <c r="M63" s="223"/>
      <c r="N63" s="223"/>
      <c r="O63" s="223"/>
      <c r="P63" s="223"/>
      <c r="Q63" s="223"/>
      <c r="S63" s="223"/>
      <c r="T63" s="223"/>
      <c r="U63" s="223"/>
      <c r="V63" s="223"/>
      <c r="W63" s="223"/>
      <c r="X63" s="223"/>
      <c r="Y63" s="223"/>
      <c r="Z63" s="223"/>
      <c r="AA63" s="223"/>
    </row>
    <row r="64" spans="1:27" x14ac:dyDescent="0.25">
      <c r="A64" s="239"/>
      <c r="L64" s="223"/>
      <c r="M64" s="223"/>
      <c r="N64" s="223"/>
      <c r="O64" s="223"/>
      <c r="P64" s="223"/>
      <c r="Q64" s="223"/>
      <c r="S64" s="223"/>
      <c r="T64" s="223"/>
      <c r="U64" s="223"/>
      <c r="V64" s="223"/>
      <c r="W64" s="223"/>
      <c r="X64" s="223"/>
      <c r="Y64" s="223"/>
      <c r="Z64" s="223"/>
      <c r="AA64" s="223"/>
    </row>
    <row r="65" spans="1:27" x14ac:dyDescent="0.25">
      <c r="A65" s="239"/>
      <c r="L65" s="223"/>
      <c r="M65" s="223"/>
      <c r="N65" s="223"/>
      <c r="O65" s="223"/>
      <c r="P65" s="223"/>
      <c r="Q65" s="223"/>
      <c r="S65" s="223"/>
      <c r="T65" s="223"/>
      <c r="U65" s="223"/>
      <c r="V65" s="223"/>
      <c r="W65" s="223"/>
      <c r="X65" s="223"/>
      <c r="Y65" s="223"/>
      <c r="Z65" s="223"/>
      <c r="AA65" s="223"/>
    </row>
    <row r="66" spans="1:27" x14ac:dyDescent="0.25">
      <c r="A66" s="239"/>
      <c r="L66" s="223"/>
      <c r="M66" s="223"/>
      <c r="N66" s="223"/>
      <c r="O66" s="223"/>
      <c r="P66" s="223"/>
      <c r="Q66" s="223"/>
      <c r="S66" s="223"/>
      <c r="T66" s="223"/>
      <c r="U66" s="223"/>
      <c r="V66" s="223"/>
      <c r="W66" s="223"/>
      <c r="X66" s="223"/>
      <c r="Y66" s="223"/>
      <c r="Z66" s="223"/>
      <c r="AA66" s="223"/>
    </row>
    <row r="67" spans="1:27" x14ac:dyDescent="0.25">
      <c r="A67" s="256"/>
      <c r="L67" s="223"/>
      <c r="M67" s="223"/>
      <c r="N67" s="223"/>
      <c r="O67" s="223"/>
      <c r="P67" s="223"/>
      <c r="Q67" s="223"/>
      <c r="S67" s="223"/>
      <c r="T67" s="223"/>
      <c r="U67" s="223"/>
      <c r="V67" s="223"/>
      <c r="W67" s="223"/>
      <c r="X67" s="223"/>
      <c r="Y67" s="223"/>
      <c r="Z67" s="223"/>
      <c r="AA67" s="223"/>
    </row>
  </sheetData>
  <pageMargins left="0.25" right="0.25" top="0.5" bottom="0" header="0.3" footer="0.3"/>
  <pageSetup scale="65" orientation="portrait" r:id="rId1"/>
  <headerFooter>
    <oddHeader>&amp;C&amp;"-,Bold"&amp;12FY15 Transit Cost Assigned to Functions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zoomScale="80" zoomScaleNormal="80" workbookViewId="0">
      <pane xSplit="3" ySplit="1" topLeftCell="D8" activePane="bottomRight" state="frozen"/>
      <selection pane="topRight" activeCell="B1" sqref="B1"/>
      <selection pane="bottomLeft" activeCell="A3" sqref="A3"/>
      <selection pane="bottomRight" activeCell="O43" sqref="O43"/>
    </sheetView>
  </sheetViews>
  <sheetFormatPr defaultColWidth="9.140625" defaultRowHeight="15" x14ac:dyDescent="0.25"/>
  <cols>
    <col min="1" max="1" width="14.5703125" style="5" customWidth="1"/>
    <col min="2" max="2" width="25.140625" style="5" customWidth="1"/>
    <col min="3" max="3" width="10.7109375" style="2" customWidth="1"/>
    <col min="4" max="4" width="10.28515625" style="5" customWidth="1"/>
    <col min="5" max="5" width="8.42578125" style="41" customWidth="1"/>
    <col min="6" max="6" width="11.85546875" style="5" customWidth="1"/>
    <col min="7" max="7" width="8.28515625" style="5" customWidth="1"/>
    <col min="8" max="8" width="10.7109375" style="37" customWidth="1"/>
    <col min="9" max="9" width="10.85546875" style="41" customWidth="1"/>
    <col min="10" max="199" width="9.140625" style="5"/>
    <col min="200" max="200" width="15.140625" style="5" customWidth="1"/>
    <col min="201" max="202" width="12.140625" style="5" customWidth="1"/>
    <col min="203" max="203" width="10.28515625" style="5" customWidth="1"/>
    <col min="204" max="204" width="12" style="5" customWidth="1"/>
    <col min="205" max="205" width="12.5703125" style="5" customWidth="1"/>
    <col min="206" max="206" width="9.28515625" style="5" customWidth="1"/>
    <col min="207" max="207" width="15.85546875" style="5" customWidth="1"/>
    <col min="208" max="208" width="11.28515625" style="5" customWidth="1"/>
    <col min="209" max="209" width="18.28515625" style="5" customWidth="1"/>
    <col min="210" max="210" width="11.28515625" style="5" customWidth="1"/>
    <col min="211" max="225" width="10" style="5" customWidth="1"/>
    <col min="226" max="226" width="11.5703125" style="5" bestFit="1" customWidth="1"/>
    <col min="227" max="227" width="11.140625" style="5" customWidth="1"/>
    <col min="228" max="228" width="10.85546875" style="5" customWidth="1"/>
    <col min="229" max="455" width="9.140625" style="5"/>
    <col min="456" max="456" width="15.140625" style="5" customWidth="1"/>
    <col min="457" max="458" width="12.140625" style="5" customWidth="1"/>
    <col min="459" max="459" width="10.28515625" style="5" customWidth="1"/>
    <col min="460" max="460" width="12" style="5" customWidth="1"/>
    <col min="461" max="461" width="12.5703125" style="5" customWidth="1"/>
    <col min="462" max="462" width="9.28515625" style="5" customWidth="1"/>
    <col min="463" max="463" width="15.85546875" style="5" customWidth="1"/>
    <col min="464" max="464" width="11.28515625" style="5" customWidth="1"/>
    <col min="465" max="465" width="18.28515625" style="5" customWidth="1"/>
    <col min="466" max="466" width="11.28515625" style="5" customWidth="1"/>
    <col min="467" max="481" width="10" style="5" customWidth="1"/>
    <col min="482" max="482" width="11.5703125" style="5" bestFit="1" customWidth="1"/>
    <col min="483" max="483" width="11.140625" style="5" customWidth="1"/>
    <col min="484" max="484" width="10.85546875" style="5" customWidth="1"/>
    <col min="485" max="711" width="9.140625" style="5"/>
    <col min="712" max="712" width="15.140625" style="5" customWidth="1"/>
    <col min="713" max="714" width="12.140625" style="5" customWidth="1"/>
    <col min="715" max="715" width="10.28515625" style="5" customWidth="1"/>
    <col min="716" max="716" width="12" style="5" customWidth="1"/>
    <col min="717" max="717" width="12.5703125" style="5" customWidth="1"/>
    <col min="718" max="718" width="9.28515625" style="5" customWidth="1"/>
    <col min="719" max="719" width="15.85546875" style="5" customWidth="1"/>
    <col min="720" max="720" width="11.28515625" style="5" customWidth="1"/>
    <col min="721" max="721" width="18.28515625" style="5" customWidth="1"/>
    <col min="722" max="722" width="11.28515625" style="5" customWidth="1"/>
    <col min="723" max="737" width="10" style="5" customWidth="1"/>
    <col min="738" max="738" width="11.5703125" style="5" bestFit="1" customWidth="1"/>
    <col min="739" max="739" width="11.140625" style="5" customWidth="1"/>
    <col min="740" max="740" width="10.85546875" style="5" customWidth="1"/>
    <col min="741" max="967" width="9.140625" style="5"/>
    <col min="968" max="968" width="15.140625" style="5" customWidth="1"/>
    <col min="969" max="970" width="12.140625" style="5" customWidth="1"/>
    <col min="971" max="971" width="10.28515625" style="5" customWidth="1"/>
    <col min="972" max="972" width="12" style="5" customWidth="1"/>
    <col min="973" max="973" width="12.5703125" style="5" customWidth="1"/>
    <col min="974" max="974" width="9.28515625" style="5" customWidth="1"/>
    <col min="975" max="975" width="15.85546875" style="5" customWidth="1"/>
    <col min="976" max="976" width="11.28515625" style="5" customWidth="1"/>
    <col min="977" max="977" width="18.28515625" style="5" customWidth="1"/>
    <col min="978" max="978" width="11.28515625" style="5" customWidth="1"/>
    <col min="979" max="993" width="10" style="5" customWidth="1"/>
    <col min="994" max="994" width="11.5703125" style="5" bestFit="1" customWidth="1"/>
    <col min="995" max="995" width="11.140625" style="5" customWidth="1"/>
    <col min="996" max="996" width="10.85546875" style="5" customWidth="1"/>
    <col min="997" max="1223" width="9.140625" style="5"/>
    <col min="1224" max="1224" width="15.140625" style="5" customWidth="1"/>
    <col min="1225" max="1226" width="12.140625" style="5" customWidth="1"/>
    <col min="1227" max="1227" width="10.28515625" style="5" customWidth="1"/>
    <col min="1228" max="1228" width="12" style="5" customWidth="1"/>
    <col min="1229" max="1229" width="12.5703125" style="5" customWidth="1"/>
    <col min="1230" max="1230" width="9.28515625" style="5" customWidth="1"/>
    <col min="1231" max="1231" width="15.85546875" style="5" customWidth="1"/>
    <col min="1232" max="1232" width="11.28515625" style="5" customWidth="1"/>
    <col min="1233" max="1233" width="18.28515625" style="5" customWidth="1"/>
    <col min="1234" max="1234" width="11.28515625" style="5" customWidth="1"/>
    <col min="1235" max="1249" width="10" style="5" customWidth="1"/>
    <col min="1250" max="1250" width="11.5703125" style="5" bestFit="1" customWidth="1"/>
    <col min="1251" max="1251" width="11.140625" style="5" customWidth="1"/>
    <col min="1252" max="1252" width="10.85546875" style="5" customWidth="1"/>
    <col min="1253" max="1479" width="9.140625" style="5"/>
    <col min="1480" max="1480" width="15.140625" style="5" customWidth="1"/>
    <col min="1481" max="1482" width="12.140625" style="5" customWidth="1"/>
    <col min="1483" max="1483" width="10.28515625" style="5" customWidth="1"/>
    <col min="1484" max="1484" width="12" style="5" customWidth="1"/>
    <col min="1485" max="1485" width="12.5703125" style="5" customWidth="1"/>
    <col min="1486" max="1486" width="9.28515625" style="5" customWidth="1"/>
    <col min="1487" max="1487" width="15.85546875" style="5" customWidth="1"/>
    <col min="1488" max="1488" width="11.28515625" style="5" customWidth="1"/>
    <col min="1489" max="1489" width="18.28515625" style="5" customWidth="1"/>
    <col min="1490" max="1490" width="11.28515625" style="5" customWidth="1"/>
    <col min="1491" max="1505" width="10" style="5" customWidth="1"/>
    <col min="1506" max="1506" width="11.5703125" style="5" bestFit="1" customWidth="1"/>
    <col min="1507" max="1507" width="11.140625" style="5" customWidth="1"/>
    <col min="1508" max="1508" width="10.85546875" style="5" customWidth="1"/>
    <col min="1509" max="1735" width="9.140625" style="5"/>
    <col min="1736" max="1736" width="15.140625" style="5" customWidth="1"/>
    <col min="1737" max="1738" width="12.140625" style="5" customWidth="1"/>
    <col min="1739" max="1739" width="10.28515625" style="5" customWidth="1"/>
    <col min="1740" max="1740" width="12" style="5" customWidth="1"/>
    <col min="1741" max="1741" width="12.5703125" style="5" customWidth="1"/>
    <col min="1742" max="1742" width="9.28515625" style="5" customWidth="1"/>
    <col min="1743" max="1743" width="15.85546875" style="5" customWidth="1"/>
    <col min="1744" max="1744" width="11.28515625" style="5" customWidth="1"/>
    <col min="1745" max="1745" width="18.28515625" style="5" customWidth="1"/>
    <col min="1746" max="1746" width="11.28515625" style="5" customWidth="1"/>
    <col min="1747" max="1761" width="10" style="5" customWidth="1"/>
    <col min="1762" max="1762" width="11.5703125" style="5" bestFit="1" customWidth="1"/>
    <col min="1763" max="1763" width="11.140625" style="5" customWidth="1"/>
    <col min="1764" max="1764" width="10.85546875" style="5" customWidth="1"/>
    <col min="1765" max="1991" width="9.140625" style="5"/>
    <col min="1992" max="1992" width="15.140625" style="5" customWidth="1"/>
    <col min="1993" max="1994" width="12.140625" style="5" customWidth="1"/>
    <col min="1995" max="1995" width="10.28515625" style="5" customWidth="1"/>
    <col min="1996" max="1996" width="12" style="5" customWidth="1"/>
    <col min="1997" max="1997" width="12.5703125" style="5" customWidth="1"/>
    <col min="1998" max="1998" width="9.28515625" style="5" customWidth="1"/>
    <col min="1999" max="1999" width="15.85546875" style="5" customWidth="1"/>
    <col min="2000" max="2000" width="11.28515625" style="5" customWidth="1"/>
    <col min="2001" max="2001" width="18.28515625" style="5" customWidth="1"/>
    <col min="2002" max="2002" width="11.28515625" style="5" customWidth="1"/>
    <col min="2003" max="2017" width="10" style="5" customWidth="1"/>
    <col min="2018" max="2018" width="11.5703125" style="5" bestFit="1" customWidth="1"/>
    <col min="2019" max="2019" width="11.140625" style="5" customWidth="1"/>
    <col min="2020" max="2020" width="10.85546875" style="5" customWidth="1"/>
    <col min="2021" max="2247" width="9.140625" style="5"/>
    <col min="2248" max="2248" width="15.140625" style="5" customWidth="1"/>
    <col min="2249" max="2250" width="12.140625" style="5" customWidth="1"/>
    <col min="2251" max="2251" width="10.28515625" style="5" customWidth="1"/>
    <col min="2252" max="2252" width="12" style="5" customWidth="1"/>
    <col min="2253" max="2253" width="12.5703125" style="5" customWidth="1"/>
    <col min="2254" max="2254" width="9.28515625" style="5" customWidth="1"/>
    <col min="2255" max="2255" width="15.85546875" style="5" customWidth="1"/>
    <col min="2256" max="2256" width="11.28515625" style="5" customWidth="1"/>
    <col min="2257" max="2257" width="18.28515625" style="5" customWidth="1"/>
    <col min="2258" max="2258" width="11.28515625" style="5" customWidth="1"/>
    <col min="2259" max="2273" width="10" style="5" customWidth="1"/>
    <col min="2274" max="2274" width="11.5703125" style="5" bestFit="1" customWidth="1"/>
    <col min="2275" max="2275" width="11.140625" style="5" customWidth="1"/>
    <col min="2276" max="2276" width="10.85546875" style="5" customWidth="1"/>
    <col min="2277" max="2503" width="9.140625" style="5"/>
    <col min="2504" max="2504" width="15.140625" style="5" customWidth="1"/>
    <col min="2505" max="2506" width="12.140625" style="5" customWidth="1"/>
    <col min="2507" max="2507" width="10.28515625" style="5" customWidth="1"/>
    <col min="2508" max="2508" width="12" style="5" customWidth="1"/>
    <col min="2509" max="2509" width="12.5703125" style="5" customWidth="1"/>
    <col min="2510" max="2510" width="9.28515625" style="5" customWidth="1"/>
    <col min="2511" max="2511" width="15.85546875" style="5" customWidth="1"/>
    <col min="2512" max="2512" width="11.28515625" style="5" customWidth="1"/>
    <col min="2513" max="2513" width="18.28515625" style="5" customWidth="1"/>
    <col min="2514" max="2514" width="11.28515625" style="5" customWidth="1"/>
    <col min="2515" max="2529" width="10" style="5" customWidth="1"/>
    <col min="2530" max="2530" width="11.5703125" style="5" bestFit="1" customWidth="1"/>
    <col min="2531" max="2531" width="11.140625" style="5" customWidth="1"/>
    <col min="2532" max="2532" width="10.85546875" style="5" customWidth="1"/>
    <col min="2533" max="2759" width="9.140625" style="5"/>
    <col min="2760" max="2760" width="15.140625" style="5" customWidth="1"/>
    <col min="2761" max="2762" width="12.140625" style="5" customWidth="1"/>
    <col min="2763" max="2763" width="10.28515625" style="5" customWidth="1"/>
    <col min="2764" max="2764" width="12" style="5" customWidth="1"/>
    <col min="2765" max="2765" width="12.5703125" style="5" customWidth="1"/>
    <col min="2766" max="2766" width="9.28515625" style="5" customWidth="1"/>
    <col min="2767" max="2767" width="15.85546875" style="5" customWidth="1"/>
    <col min="2768" max="2768" width="11.28515625" style="5" customWidth="1"/>
    <col min="2769" max="2769" width="18.28515625" style="5" customWidth="1"/>
    <col min="2770" max="2770" width="11.28515625" style="5" customWidth="1"/>
    <col min="2771" max="2785" width="10" style="5" customWidth="1"/>
    <col min="2786" max="2786" width="11.5703125" style="5" bestFit="1" customWidth="1"/>
    <col min="2787" max="2787" width="11.140625" style="5" customWidth="1"/>
    <col min="2788" max="2788" width="10.85546875" style="5" customWidth="1"/>
    <col min="2789" max="3015" width="9.140625" style="5"/>
    <col min="3016" max="3016" width="15.140625" style="5" customWidth="1"/>
    <col min="3017" max="3018" width="12.140625" style="5" customWidth="1"/>
    <col min="3019" max="3019" width="10.28515625" style="5" customWidth="1"/>
    <col min="3020" max="3020" width="12" style="5" customWidth="1"/>
    <col min="3021" max="3021" width="12.5703125" style="5" customWidth="1"/>
    <col min="3022" max="3022" width="9.28515625" style="5" customWidth="1"/>
    <col min="3023" max="3023" width="15.85546875" style="5" customWidth="1"/>
    <col min="3024" max="3024" width="11.28515625" style="5" customWidth="1"/>
    <col min="3025" max="3025" width="18.28515625" style="5" customWidth="1"/>
    <col min="3026" max="3026" width="11.28515625" style="5" customWidth="1"/>
    <col min="3027" max="3041" width="10" style="5" customWidth="1"/>
    <col min="3042" max="3042" width="11.5703125" style="5" bestFit="1" customWidth="1"/>
    <col min="3043" max="3043" width="11.140625" style="5" customWidth="1"/>
    <col min="3044" max="3044" width="10.85546875" style="5" customWidth="1"/>
    <col min="3045" max="3271" width="9.140625" style="5"/>
    <col min="3272" max="3272" width="15.140625" style="5" customWidth="1"/>
    <col min="3273" max="3274" width="12.140625" style="5" customWidth="1"/>
    <col min="3275" max="3275" width="10.28515625" style="5" customWidth="1"/>
    <col min="3276" max="3276" width="12" style="5" customWidth="1"/>
    <col min="3277" max="3277" width="12.5703125" style="5" customWidth="1"/>
    <col min="3278" max="3278" width="9.28515625" style="5" customWidth="1"/>
    <col min="3279" max="3279" width="15.85546875" style="5" customWidth="1"/>
    <col min="3280" max="3280" width="11.28515625" style="5" customWidth="1"/>
    <col min="3281" max="3281" width="18.28515625" style="5" customWidth="1"/>
    <col min="3282" max="3282" width="11.28515625" style="5" customWidth="1"/>
    <col min="3283" max="3297" width="10" style="5" customWidth="1"/>
    <col min="3298" max="3298" width="11.5703125" style="5" bestFit="1" customWidth="1"/>
    <col min="3299" max="3299" width="11.140625" style="5" customWidth="1"/>
    <col min="3300" max="3300" width="10.85546875" style="5" customWidth="1"/>
    <col min="3301" max="3527" width="9.140625" style="5"/>
    <col min="3528" max="3528" width="15.140625" style="5" customWidth="1"/>
    <col min="3529" max="3530" width="12.140625" style="5" customWidth="1"/>
    <col min="3531" max="3531" width="10.28515625" style="5" customWidth="1"/>
    <col min="3532" max="3532" width="12" style="5" customWidth="1"/>
    <col min="3533" max="3533" width="12.5703125" style="5" customWidth="1"/>
    <col min="3534" max="3534" width="9.28515625" style="5" customWidth="1"/>
    <col min="3535" max="3535" width="15.85546875" style="5" customWidth="1"/>
    <col min="3536" max="3536" width="11.28515625" style="5" customWidth="1"/>
    <col min="3537" max="3537" width="18.28515625" style="5" customWidth="1"/>
    <col min="3538" max="3538" width="11.28515625" style="5" customWidth="1"/>
    <col min="3539" max="3553" width="10" style="5" customWidth="1"/>
    <col min="3554" max="3554" width="11.5703125" style="5" bestFit="1" customWidth="1"/>
    <col min="3555" max="3555" width="11.140625" style="5" customWidth="1"/>
    <col min="3556" max="3556" width="10.85546875" style="5" customWidth="1"/>
    <col min="3557" max="3783" width="9.140625" style="5"/>
    <col min="3784" max="3784" width="15.140625" style="5" customWidth="1"/>
    <col min="3785" max="3786" width="12.140625" style="5" customWidth="1"/>
    <col min="3787" max="3787" width="10.28515625" style="5" customWidth="1"/>
    <col min="3788" max="3788" width="12" style="5" customWidth="1"/>
    <col min="3789" max="3789" width="12.5703125" style="5" customWidth="1"/>
    <col min="3790" max="3790" width="9.28515625" style="5" customWidth="1"/>
    <col min="3791" max="3791" width="15.85546875" style="5" customWidth="1"/>
    <col min="3792" max="3792" width="11.28515625" style="5" customWidth="1"/>
    <col min="3793" max="3793" width="18.28515625" style="5" customWidth="1"/>
    <col min="3794" max="3794" width="11.28515625" style="5" customWidth="1"/>
    <col min="3795" max="3809" width="10" style="5" customWidth="1"/>
    <col min="3810" max="3810" width="11.5703125" style="5" bestFit="1" customWidth="1"/>
    <col min="3811" max="3811" width="11.140625" style="5" customWidth="1"/>
    <col min="3812" max="3812" width="10.85546875" style="5" customWidth="1"/>
    <col min="3813" max="4039" width="9.140625" style="5"/>
    <col min="4040" max="4040" width="15.140625" style="5" customWidth="1"/>
    <col min="4041" max="4042" width="12.140625" style="5" customWidth="1"/>
    <col min="4043" max="4043" width="10.28515625" style="5" customWidth="1"/>
    <col min="4044" max="4044" width="12" style="5" customWidth="1"/>
    <col min="4045" max="4045" width="12.5703125" style="5" customWidth="1"/>
    <col min="4046" max="4046" width="9.28515625" style="5" customWidth="1"/>
    <col min="4047" max="4047" width="15.85546875" style="5" customWidth="1"/>
    <col min="4048" max="4048" width="11.28515625" style="5" customWidth="1"/>
    <col min="4049" max="4049" width="18.28515625" style="5" customWidth="1"/>
    <col min="4050" max="4050" width="11.28515625" style="5" customWidth="1"/>
    <col min="4051" max="4065" width="10" style="5" customWidth="1"/>
    <col min="4066" max="4066" width="11.5703125" style="5" bestFit="1" customWidth="1"/>
    <col min="4067" max="4067" width="11.140625" style="5" customWidth="1"/>
    <col min="4068" max="4068" width="10.85546875" style="5" customWidth="1"/>
    <col min="4069" max="4295" width="9.140625" style="5"/>
    <col min="4296" max="4296" width="15.140625" style="5" customWidth="1"/>
    <col min="4297" max="4298" width="12.140625" style="5" customWidth="1"/>
    <col min="4299" max="4299" width="10.28515625" style="5" customWidth="1"/>
    <col min="4300" max="4300" width="12" style="5" customWidth="1"/>
    <col min="4301" max="4301" width="12.5703125" style="5" customWidth="1"/>
    <col min="4302" max="4302" width="9.28515625" style="5" customWidth="1"/>
    <col min="4303" max="4303" width="15.85546875" style="5" customWidth="1"/>
    <col min="4304" max="4304" width="11.28515625" style="5" customWidth="1"/>
    <col min="4305" max="4305" width="18.28515625" style="5" customWidth="1"/>
    <col min="4306" max="4306" width="11.28515625" style="5" customWidth="1"/>
    <col min="4307" max="4321" width="10" style="5" customWidth="1"/>
    <col min="4322" max="4322" width="11.5703125" style="5" bestFit="1" customWidth="1"/>
    <col min="4323" max="4323" width="11.140625" style="5" customWidth="1"/>
    <col min="4324" max="4324" width="10.85546875" style="5" customWidth="1"/>
    <col min="4325" max="4551" width="9.140625" style="5"/>
    <col min="4552" max="4552" width="15.140625" style="5" customWidth="1"/>
    <col min="4553" max="4554" width="12.140625" style="5" customWidth="1"/>
    <col min="4555" max="4555" width="10.28515625" style="5" customWidth="1"/>
    <col min="4556" max="4556" width="12" style="5" customWidth="1"/>
    <col min="4557" max="4557" width="12.5703125" style="5" customWidth="1"/>
    <col min="4558" max="4558" width="9.28515625" style="5" customWidth="1"/>
    <col min="4559" max="4559" width="15.85546875" style="5" customWidth="1"/>
    <col min="4560" max="4560" width="11.28515625" style="5" customWidth="1"/>
    <col min="4561" max="4561" width="18.28515625" style="5" customWidth="1"/>
    <col min="4562" max="4562" width="11.28515625" style="5" customWidth="1"/>
    <col min="4563" max="4577" width="10" style="5" customWidth="1"/>
    <col min="4578" max="4578" width="11.5703125" style="5" bestFit="1" customWidth="1"/>
    <col min="4579" max="4579" width="11.140625" style="5" customWidth="1"/>
    <col min="4580" max="4580" width="10.85546875" style="5" customWidth="1"/>
    <col min="4581" max="4807" width="9.140625" style="5"/>
    <col min="4808" max="4808" width="15.140625" style="5" customWidth="1"/>
    <col min="4809" max="4810" width="12.140625" style="5" customWidth="1"/>
    <col min="4811" max="4811" width="10.28515625" style="5" customWidth="1"/>
    <col min="4812" max="4812" width="12" style="5" customWidth="1"/>
    <col min="4813" max="4813" width="12.5703125" style="5" customWidth="1"/>
    <col min="4814" max="4814" width="9.28515625" style="5" customWidth="1"/>
    <col min="4815" max="4815" width="15.85546875" style="5" customWidth="1"/>
    <col min="4816" max="4816" width="11.28515625" style="5" customWidth="1"/>
    <col min="4817" max="4817" width="18.28515625" style="5" customWidth="1"/>
    <col min="4818" max="4818" width="11.28515625" style="5" customWidth="1"/>
    <col min="4819" max="4833" width="10" style="5" customWidth="1"/>
    <col min="4834" max="4834" width="11.5703125" style="5" bestFit="1" customWidth="1"/>
    <col min="4835" max="4835" width="11.140625" style="5" customWidth="1"/>
    <col min="4836" max="4836" width="10.85546875" style="5" customWidth="1"/>
    <col min="4837" max="5063" width="9.140625" style="5"/>
    <col min="5064" max="5064" width="15.140625" style="5" customWidth="1"/>
    <col min="5065" max="5066" width="12.140625" style="5" customWidth="1"/>
    <col min="5067" max="5067" width="10.28515625" style="5" customWidth="1"/>
    <col min="5068" max="5068" width="12" style="5" customWidth="1"/>
    <col min="5069" max="5069" width="12.5703125" style="5" customWidth="1"/>
    <col min="5070" max="5070" width="9.28515625" style="5" customWidth="1"/>
    <col min="5071" max="5071" width="15.85546875" style="5" customWidth="1"/>
    <col min="5072" max="5072" width="11.28515625" style="5" customWidth="1"/>
    <col min="5073" max="5073" width="18.28515625" style="5" customWidth="1"/>
    <col min="5074" max="5074" width="11.28515625" style="5" customWidth="1"/>
    <col min="5075" max="5089" width="10" style="5" customWidth="1"/>
    <col min="5090" max="5090" width="11.5703125" style="5" bestFit="1" customWidth="1"/>
    <col min="5091" max="5091" width="11.140625" style="5" customWidth="1"/>
    <col min="5092" max="5092" width="10.85546875" style="5" customWidth="1"/>
    <col min="5093" max="5319" width="9.140625" style="5"/>
    <col min="5320" max="5320" width="15.140625" style="5" customWidth="1"/>
    <col min="5321" max="5322" width="12.140625" style="5" customWidth="1"/>
    <col min="5323" max="5323" width="10.28515625" style="5" customWidth="1"/>
    <col min="5324" max="5324" width="12" style="5" customWidth="1"/>
    <col min="5325" max="5325" width="12.5703125" style="5" customWidth="1"/>
    <col min="5326" max="5326" width="9.28515625" style="5" customWidth="1"/>
    <col min="5327" max="5327" width="15.85546875" style="5" customWidth="1"/>
    <col min="5328" max="5328" width="11.28515625" style="5" customWidth="1"/>
    <col min="5329" max="5329" width="18.28515625" style="5" customWidth="1"/>
    <col min="5330" max="5330" width="11.28515625" style="5" customWidth="1"/>
    <col min="5331" max="5345" width="10" style="5" customWidth="1"/>
    <col min="5346" max="5346" width="11.5703125" style="5" bestFit="1" customWidth="1"/>
    <col min="5347" max="5347" width="11.140625" style="5" customWidth="1"/>
    <col min="5348" max="5348" width="10.85546875" style="5" customWidth="1"/>
    <col min="5349" max="5575" width="9.140625" style="5"/>
    <col min="5576" max="5576" width="15.140625" style="5" customWidth="1"/>
    <col min="5577" max="5578" width="12.140625" style="5" customWidth="1"/>
    <col min="5579" max="5579" width="10.28515625" style="5" customWidth="1"/>
    <col min="5580" max="5580" width="12" style="5" customWidth="1"/>
    <col min="5581" max="5581" width="12.5703125" style="5" customWidth="1"/>
    <col min="5582" max="5582" width="9.28515625" style="5" customWidth="1"/>
    <col min="5583" max="5583" width="15.85546875" style="5" customWidth="1"/>
    <col min="5584" max="5584" width="11.28515625" style="5" customWidth="1"/>
    <col min="5585" max="5585" width="18.28515625" style="5" customWidth="1"/>
    <col min="5586" max="5586" width="11.28515625" style="5" customWidth="1"/>
    <col min="5587" max="5601" width="10" style="5" customWidth="1"/>
    <col min="5602" max="5602" width="11.5703125" style="5" bestFit="1" customWidth="1"/>
    <col min="5603" max="5603" width="11.140625" style="5" customWidth="1"/>
    <col min="5604" max="5604" width="10.85546875" style="5" customWidth="1"/>
    <col min="5605" max="5831" width="9.140625" style="5"/>
    <col min="5832" max="5832" width="15.140625" style="5" customWidth="1"/>
    <col min="5833" max="5834" width="12.140625" style="5" customWidth="1"/>
    <col min="5835" max="5835" width="10.28515625" style="5" customWidth="1"/>
    <col min="5836" max="5836" width="12" style="5" customWidth="1"/>
    <col min="5837" max="5837" width="12.5703125" style="5" customWidth="1"/>
    <col min="5838" max="5838" width="9.28515625" style="5" customWidth="1"/>
    <col min="5839" max="5839" width="15.85546875" style="5" customWidth="1"/>
    <col min="5840" max="5840" width="11.28515625" style="5" customWidth="1"/>
    <col min="5841" max="5841" width="18.28515625" style="5" customWidth="1"/>
    <col min="5842" max="5842" width="11.28515625" style="5" customWidth="1"/>
    <col min="5843" max="5857" width="10" style="5" customWidth="1"/>
    <col min="5858" max="5858" width="11.5703125" style="5" bestFit="1" customWidth="1"/>
    <col min="5859" max="5859" width="11.140625" style="5" customWidth="1"/>
    <col min="5860" max="5860" width="10.85546875" style="5" customWidth="1"/>
    <col min="5861" max="6087" width="9.140625" style="5"/>
    <col min="6088" max="6088" width="15.140625" style="5" customWidth="1"/>
    <col min="6089" max="6090" width="12.140625" style="5" customWidth="1"/>
    <col min="6091" max="6091" width="10.28515625" style="5" customWidth="1"/>
    <col min="6092" max="6092" width="12" style="5" customWidth="1"/>
    <col min="6093" max="6093" width="12.5703125" style="5" customWidth="1"/>
    <col min="6094" max="6094" width="9.28515625" style="5" customWidth="1"/>
    <col min="6095" max="6095" width="15.85546875" style="5" customWidth="1"/>
    <col min="6096" max="6096" width="11.28515625" style="5" customWidth="1"/>
    <col min="6097" max="6097" width="18.28515625" style="5" customWidth="1"/>
    <col min="6098" max="6098" width="11.28515625" style="5" customWidth="1"/>
    <col min="6099" max="6113" width="10" style="5" customWidth="1"/>
    <col min="6114" max="6114" width="11.5703125" style="5" bestFit="1" customWidth="1"/>
    <col min="6115" max="6115" width="11.140625" style="5" customWidth="1"/>
    <col min="6116" max="6116" width="10.85546875" style="5" customWidth="1"/>
    <col min="6117" max="6343" width="9.140625" style="5"/>
    <col min="6344" max="6344" width="15.140625" style="5" customWidth="1"/>
    <col min="6345" max="6346" width="12.140625" style="5" customWidth="1"/>
    <col min="6347" max="6347" width="10.28515625" style="5" customWidth="1"/>
    <col min="6348" max="6348" width="12" style="5" customWidth="1"/>
    <col min="6349" max="6349" width="12.5703125" style="5" customWidth="1"/>
    <col min="6350" max="6350" width="9.28515625" style="5" customWidth="1"/>
    <col min="6351" max="6351" width="15.85546875" style="5" customWidth="1"/>
    <col min="6352" max="6352" width="11.28515625" style="5" customWidth="1"/>
    <col min="6353" max="6353" width="18.28515625" style="5" customWidth="1"/>
    <col min="6354" max="6354" width="11.28515625" style="5" customWidth="1"/>
    <col min="6355" max="6369" width="10" style="5" customWidth="1"/>
    <col min="6370" max="6370" width="11.5703125" style="5" bestFit="1" customWidth="1"/>
    <col min="6371" max="6371" width="11.140625" style="5" customWidth="1"/>
    <col min="6372" max="6372" width="10.85546875" style="5" customWidth="1"/>
    <col min="6373" max="6599" width="9.140625" style="5"/>
    <col min="6600" max="6600" width="15.140625" style="5" customWidth="1"/>
    <col min="6601" max="6602" width="12.140625" style="5" customWidth="1"/>
    <col min="6603" max="6603" width="10.28515625" style="5" customWidth="1"/>
    <col min="6604" max="6604" width="12" style="5" customWidth="1"/>
    <col min="6605" max="6605" width="12.5703125" style="5" customWidth="1"/>
    <col min="6606" max="6606" width="9.28515625" style="5" customWidth="1"/>
    <col min="6607" max="6607" width="15.85546875" style="5" customWidth="1"/>
    <col min="6608" max="6608" width="11.28515625" style="5" customWidth="1"/>
    <col min="6609" max="6609" width="18.28515625" style="5" customWidth="1"/>
    <col min="6610" max="6610" width="11.28515625" style="5" customWidth="1"/>
    <col min="6611" max="6625" width="10" style="5" customWidth="1"/>
    <col min="6626" max="6626" width="11.5703125" style="5" bestFit="1" customWidth="1"/>
    <col min="6627" max="6627" width="11.140625" style="5" customWidth="1"/>
    <col min="6628" max="6628" width="10.85546875" style="5" customWidth="1"/>
    <col min="6629" max="6855" width="9.140625" style="5"/>
    <col min="6856" max="6856" width="15.140625" style="5" customWidth="1"/>
    <col min="6857" max="6858" width="12.140625" style="5" customWidth="1"/>
    <col min="6859" max="6859" width="10.28515625" style="5" customWidth="1"/>
    <col min="6860" max="6860" width="12" style="5" customWidth="1"/>
    <col min="6861" max="6861" width="12.5703125" style="5" customWidth="1"/>
    <col min="6862" max="6862" width="9.28515625" style="5" customWidth="1"/>
    <col min="6863" max="6863" width="15.85546875" style="5" customWidth="1"/>
    <col min="6864" max="6864" width="11.28515625" style="5" customWidth="1"/>
    <col min="6865" max="6865" width="18.28515625" style="5" customWidth="1"/>
    <col min="6866" max="6866" width="11.28515625" style="5" customWidth="1"/>
    <col min="6867" max="6881" width="10" style="5" customWidth="1"/>
    <col min="6882" max="6882" width="11.5703125" style="5" bestFit="1" customWidth="1"/>
    <col min="6883" max="6883" width="11.140625" style="5" customWidth="1"/>
    <col min="6884" max="6884" width="10.85546875" style="5" customWidth="1"/>
    <col min="6885" max="7111" width="9.140625" style="5"/>
    <col min="7112" max="7112" width="15.140625" style="5" customWidth="1"/>
    <col min="7113" max="7114" width="12.140625" style="5" customWidth="1"/>
    <col min="7115" max="7115" width="10.28515625" style="5" customWidth="1"/>
    <col min="7116" max="7116" width="12" style="5" customWidth="1"/>
    <col min="7117" max="7117" width="12.5703125" style="5" customWidth="1"/>
    <col min="7118" max="7118" width="9.28515625" style="5" customWidth="1"/>
    <col min="7119" max="7119" width="15.85546875" style="5" customWidth="1"/>
    <col min="7120" max="7120" width="11.28515625" style="5" customWidth="1"/>
    <col min="7121" max="7121" width="18.28515625" style="5" customWidth="1"/>
    <col min="7122" max="7122" width="11.28515625" style="5" customWidth="1"/>
    <col min="7123" max="7137" width="10" style="5" customWidth="1"/>
    <col min="7138" max="7138" width="11.5703125" style="5" bestFit="1" customWidth="1"/>
    <col min="7139" max="7139" width="11.140625" style="5" customWidth="1"/>
    <col min="7140" max="7140" width="10.85546875" style="5" customWidth="1"/>
    <col min="7141" max="7367" width="9.140625" style="5"/>
    <col min="7368" max="7368" width="15.140625" style="5" customWidth="1"/>
    <col min="7369" max="7370" width="12.140625" style="5" customWidth="1"/>
    <col min="7371" max="7371" width="10.28515625" style="5" customWidth="1"/>
    <col min="7372" max="7372" width="12" style="5" customWidth="1"/>
    <col min="7373" max="7373" width="12.5703125" style="5" customWidth="1"/>
    <col min="7374" max="7374" width="9.28515625" style="5" customWidth="1"/>
    <col min="7375" max="7375" width="15.85546875" style="5" customWidth="1"/>
    <col min="7376" max="7376" width="11.28515625" style="5" customWidth="1"/>
    <col min="7377" max="7377" width="18.28515625" style="5" customWidth="1"/>
    <col min="7378" max="7378" width="11.28515625" style="5" customWidth="1"/>
    <col min="7379" max="7393" width="10" style="5" customWidth="1"/>
    <col min="7394" max="7394" width="11.5703125" style="5" bestFit="1" customWidth="1"/>
    <col min="7395" max="7395" width="11.140625" style="5" customWidth="1"/>
    <col min="7396" max="7396" width="10.85546875" style="5" customWidth="1"/>
    <col min="7397" max="7623" width="9.140625" style="5"/>
    <col min="7624" max="7624" width="15.140625" style="5" customWidth="1"/>
    <col min="7625" max="7626" width="12.140625" style="5" customWidth="1"/>
    <col min="7627" max="7627" width="10.28515625" style="5" customWidth="1"/>
    <col min="7628" max="7628" width="12" style="5" customWidth="1"/>
    <col min="7629" max="7629" width="12.5703125" style="5" customWidth="1"/>
    <col min="7630" max="7630" width="9.28515625" style="5" customWidth="1"/>
    <col min="7631" max="7631" width="15.85546875" style="5" customWidth="1"/>
    <col min="7632" max="7632" width="11.28515625" style="5" customWidth="1"/>
    <col min="7633" max="7633" width="18.28515625" style="5" customWidth="1"/>
    <col min="7634" max="7634" width="11.28515625" style="5" customWidth="1"/>
    <col min="7635" max="7649" width="10" style="5" customWidth="1"/>
    <col min="7650" max="7650" width="11.5703125" style="5" bestFit="1" customWidth="1"/>
    <col min="7651" max="7651" width="11.140625" style="5" customWidth="1"/>
    <col min="7652" max="7652" width="10.85546875" style="5" customWidth="1"/>
    <col min="7653" max="7879" width="9.140625" style="5"/>
    <col min="7880" max="7880" width="15.140625" style="5" customWidth="1"/>
    <col min="7881" max="7882" width="12.140625" style="5" customWidth="1"/>
    <col min="7883" max="7883" width="10.28515625" style="5" customWidth="1"/>
    <col min="7884" max="7884" width="12" style="5" customWidth="1"/>
    <col min="7885" max="7885" width="12.5703125" style="5" customWidth="1"/>
    <col min="7886" max="7886" width="9.28515625" style="5" customWidth="1"/>
    <col min="7887" max="7887" width="15.85546875" style="5" customWidth="1"/>
    <col min="7888" max="7888" width="11.28515625" style="5" customWidth="1"/>
    <col min="7889" max="7889" width="18.28515625" style="5" customWidth="1"/>
    <col min="7890" max="7890" width="11.28515625" style="5" customWidth="1"/>
    <col min="7891" max="7905" width="10" style="5" customWidth="1"/>
    <col min="7906" max="7906" width="11.5703125" style="5" bestFit="1" customWidth="1"/>
    <col min="7907" max="7907" width="11.140625" style="5" customWidth="1"/>
    <col min="7908" max="7908" width="10.85546875" style="5" customWidth="1"/>
    <col min="7909" max="8135" width="9.140625" style="5"/>
    <col min="8136" max="8136" width="15.140625" style="5" customWidth="1"/>
    <col min="8137" max="8138" width="12.140625" style="5" customWidth="1"/>
    <col min="8139" max="8139" width="10.28515625" style="5" customWidth="1"/>
    <col min="8140" max="8140" width="12" style="5" customWidth="1"/>
    <col min="8141" max="8141" width="12.5703125" style="5" customWidth="1"/>
    <col min="8142" max="8142" width="9.28515625" style="5" customWidth="1"/>
    <col min="8143" max="8143" width="15.85546875" style="5" customWidth="1"/>
    <col min="8144" max="8144" width="11.28515625" style="5" customWidth="1"/>
    <col min="8145" max="8145" width="18.28515625" style="5" customWidth="1"/>
    <col min="8146" max="8146" width="11.28515625" style="5" customWidth="1"/>
    <col min="8147" max="8161" width="10" style="5" customWidth="1"/>
    <col min="8162" max="8162" width="11.5703125" style="5" bestFit="1" customWidth="1"/>
    <col min="8163" max="8163" width="11.140625" style="5" customWidth="1"/>
    <col min="8164" max="8164" width="10.85546875" style="5" customWidth="1"/>
    <col min="8165" max="8391" width="9.140625" style="5"/>
    <col min="8392" max="8392" width="15.140625" style="5" customWidth="1"/>
    <col min="8393" max="8394" width="12.140625" style="5" customWidth="1"/>
    <col min="8395" max="8395" width="10.28515625" style="5" customWidth="1"/>
    <col min="8396" max="8396" width="12" style="5" customWidth="1"/>
    <col min="8397" max="8397" width="12.5703125" style="5" customWidth="1"/>
    <col min="8398" max="8398" width="9.28515625" style="5" customWidth="1"/>
    <col min="8399" max="8399" width="15.85546875" style="5" customWidth="1"/>
    <col min="8400" max="8400" width="11.28515625" style="5" customWidth="1"/>
    <col min="8401" max="8401" width="18.28515625" style="5" customWidth="1"/>
    <col min="8402" max="8402" width="11.28515625" style="5" customWidth="1"/>
    <col min="8403" max="8417" width="10" style="5" customWidth="1"/>
    <col min="8418" max="8418" width="11.5703125" style="5" bestFit="1" customWidth="1"/>
    <col min="8419" max="8419" width="11.140625" style="5" customWidth="1"/>
    <col min="8420" max="8420" width="10.85546875" style="5" customWidth="1"/>
    <col min="8421" max="8647" width="9.140625" style="5"/>
    <col min="8648" max="8648" width="15.140625" style="5" customWidth="1"/>
    <col min="8649" max="8650" width="12.140625" style="5" customWidth="1"/>
    <col min="8651" max="8651" width="10.28515625" style="5" customWidth="1"/>
    <col min="8652" max="8652" width="12" style="5" customWidth="1"/>
    <col min="8653" max="8653" width="12.5703125" style="5" customWidth="1"/>
    <col min="8654" max="8654" width="9.28515625" style="5" customWidth="1"/>
    <col min="8655" max="8655" width="15.85546875" style="5" customWidth="1"/>
    <col min="8656" max="8656" width="11.28515625" style="5" customWidth="1"/>
    <col min="8657" max="8657" width="18.28515625" style="5" customWidth="1"/>
    <col min="8658" max="8658" width="11.28515625" style="5" customWidth="1"/>
    <col min="8659" max="8673" width="10" style="5" customWidth="1"/>
    <col min="8674" max="8674" width="11.5703125" style="5" bestFit="1" customWidth="1"/>
    <col min="8675" max="8675" width="11.140625" style="5" customWidth="1"/>
    <col min="8676" max="8676" width="10.85546875" style="5" customWidth="1"/>
    <col min="8677" max="8903" width="9.140625" style="5"/>
    <col min="8904" max="8904" width="15.140625" style="5" customWidth="1"/>
    <col min="8905" max="8906" width="12.140625" style="5" customWidth="1"/>
    <col min="8907" max="8907" width="10.28515625" style="5" customWidth="1"/>
    <col min="8908" max="8908" width="12" style="5" customWidth="1"/>
    <col min="8909" max="8909" width="12.5703125" style="5" customWidth="1"/>
    <col min="8910" max="8910" width="9.28515625" style="5" customWidth="1"/>
    <col min="8911" max="8911" width="15.85546875" style="5" customWidth="1"/>
    <col min="8912" max="8912" width="11.28515625" style="5" customWidth="1"/>
    <col min="8913" max="8913" width="18.28515625" style="5" customWidth="1"/>
    <col min="8914" max="8914" width="11.28515625" style="5" customWidth="1"/>
    <col min="8915" max="8929" width="10" style="5" customWidth="1"/>
    <col min="8930" max="8930" width="11.5703125" style="5" bestFit="1" customWidth="1"/>
    <col min="8931" max="8931" width="11.140625" style="5" customWidth="1"/>
    <col min="8932" max="8932" width="10.85546875" style="5" customWidth="1"/>
    <col min="8933" max="9159" width="9.140625" style="5"/>
    <col min="9160" max="9160" width="15.140625" style="5" customWidth="1"/>
    <col min="9161" max="9162" width="12.140625" style="5" customWidth="1"/>
    <col min="9163" max="9163" width="10.28515625" style="5" customWidth="1"/>
    <col min="9164" max="9164" width="12" style="5" customWidth="1"/>
    <col min="9165" max="9165" width="12.5703125" style="5" customWidth="1"/>
    <col min="9166" max="9166" width="9.28515625" style="5" customWidth="1"/>
    <col min="9167" max="9167" width="15.85546875" style="5" customWidth="1"/>
    <col min="9168" max="9168" width="11.28515625" style="5" customWidth="1"/>
    <col min="9169" max="9169" width="18.28515625" style="5" customWidth="1"/>
    <col min="9170" max="9170" width="11.28515625" style="5" customWidth="1"/>
    <col min="9171" max="9185" width="10" style="5" customWidth="1"/>
    <col min="9186" max="9186" width="11.5703125" style="5" bestFit="1" customWidth="1"/>
    <col min="9187" max="9187" width="11.140625" style="5" customWidth="1"/>
    <col min="9188" max="9188" width="10.85546875" style="5" customWidth="1"/>
    <col min="9189" max="9415" width="9.140625" style="5"/>
    <col min="9416" max="9416" width="15.140625" style="5" customWidth="1"/>
    <col min="9417" max="9418" width="12.140625" style="5" customWidth="1"/>
    <col min="9419" max="9419" width="10.28515625" style="5" customWidth="1"/>
    <col min="9420" max="9420" width="12" style="5" customWidth="1"/>
    <col min="9421" max="9421" width="12.5703125" style="5" customWidth="1"/>
    <col min="9422" max="9422" width="9.28515625" style="5" customWidth="1"/>
    <col min="9423" max="9423" width="15.85546875" style="5" customWidth="1"/>
    <col min="9424" max="9424" width="11.28515625" style="5" customWidth="1"/>
    <col min="9425" max="9425" width="18.28515625" style="5" customWidth="1"/>
    <col min="9426" max="9426" width="11.28515625" style="5" customWidth="1"/>
    <col min="9427" max="9441" width="10" style="5" customWidth="1"/>
    <col min="9442" max="9442" width="11.5703125" style="5" bestFit="1" customWidth="1"/>
    <col min="9443" max="9443" width="11.140625" style="5" customWidth="1"/>
    <col min="9444" max="9444" width="10.85546875" style="5" customWidth="1"/>
    <col min="9445" max="9671" width="9.140625" style="5"/>
    <col min="9672" max="9672" width="15.140625" style="5" customWidth="1"/>
    <col min="9673" max="9674" width="12.140625" style="5" customWidth="1"/>
    <col min="9675" max="9675" width="10.28515625" style="5" customWidth="1"/>
    <col min="9676" max="9676" width="12" style="5" customWidth="1"/>
    <col min="9677" max="9677" width="12.5703125" style="5" customWidth="1"/>
    <col min="9678" max="9678" width="9.28515625" style="5" customWidth="1"/>
    <col min="9679" max="9679" width="15.85546875" style="5" customWidth="1"/>
    <col min="9680" max="9680" width="11.28515625" style="5" customWidth="1"/>
    <col min="9681" max="9681" width="18.28515625" style="5" customWidth="1"/>
    <col min="9682" max="9682" width="11.28515625" style="5" customWidth="1"/>
    <col min="9683" max="9697" width="10" style="5" customWidth="1"/>
    <col min="9698" max="9698" width="11.5703125" style="5" bestFit="1" customWidth="1"/>
    <col min="9699" max="9699" width="11.140625" style="5" customWidth="1"/>
    <col min="9700" max="9700" width="10.85546875" style="5" customWidth="1"/>
    <col min="9701" max="9927" width="9.140625" style="5"/>
    <col min="9928" max="9928" width="15.140625" style="5" customWidth="1"/>
    <col min="9929" max="9930" width="12.140625" style="5" customWidth="1"/>
    <col min="9931" max="9931" width="10.28515625" style="5" customWidth="1"/>
    <col min="9932" max="9932" width="12" style="5" customWidth="1"/>
    <col min="9933" max="9933" width="12.5703125" style="5" customWidth="1"/>
    <col min="9934" max="9934" width="9.28515625" style="5" customWidth="1"/>
    <col min="9935" max="9935" width="15.85546875" style="5" customWidth="1"/>
    <col min="9936" max="9936" width="11.28515625" style="5" customWidth="1"/>
    <col min="9937" max="9937" width="18.28515625" style="5" customWidth="1"/>
    <col min="9938" max="9938" width="11.28515625" style="5" customWidth="1"/>
    <col min="9939" max="9953" width="10" style="5" customWidth="1"/>
    <col min="9954" max="9954" width="11.5703125" style="5" bestFit="1" customWidth="1"/>
    <col min="9955" max="9955" width="11.140625" style="5" customWidth="1"/>
    <col min="9956" max="9956" width="10.85546875" style="5" customWidth="1"/>
    <col min="9957" max="10183" width="9.140625" style="5"/>
    <col min="10184" max="10184" width="15.140625" style="5" customWidth="1"/>
    <col min="10185" max="10186" width="12.140625" style="5" customWidth="1"/>
    <col min="10187" max="10187" width="10.28515625" style="5" customWidth="1"/>
    <col min="10188" max="10188" width="12" style="5" customWidth="1"/>
    <col min="10189" max="10189" width="12.5703125" style="5" customWidth="1"/>
    <col min="10190" max="10190" width="9.28515625" style="5" customWidth="1"/>
    <col min="10191" max="10191" width="15.85546875" style="5" customWidth="1"/>
    <col min="10192" max="10192" width="11.28515625" style="5" customWidth="1"/>
    <col min="10193" max="10193" width="18.28515625" style="5" customWidth="1"/>
    <col min="10194" max="10194" width="11.28515625" style="5" customWidth="1"/>
    <col min="10195" max="10209" width="10" style="5" customWidth="1"/>
    <col min="10210" max="10210" width="11.5703125" style="5" bestFit="1" customWidth="1"/>
    <col min="10211" max="10211" width="11.140625" style="5" customWidth="1"/>
    <col min="10212" max="10212" width="10.85546875" style="5" customWidth="1"/>
    <col min="10213" max="10439" width="9.140625" style="5"/>
    <col min="10440" max="10440" width="15.140625" style="5" customWidth="1"/>
    <col min="10441" max="10442" width="12.140625" style="5" customWidth="1"/>
    <col min="10443" max="10443" width="10.28515625" style="5" customWidth="1"/>
    <col min="10444" max="10444" width="12" style="5" customWidth="1"/>
    <col min="10445" max="10445" width="12.5703125" style="5" customWidth="1"/>
    <col min="10446" max="10446" width="9.28515625" style="5" customWidth="1"/>
    <col min="10447" max="10447" width="15.85546875" style="5" customWidth="1"/>
    <col min="10448" max="10448" width="11.28515625" style="5" customWidth="1"/>
    <col min="10449" max="10449" width="18.28515625" style="5" customWidth="1"/>
    <col min="10450" max="10450" width="11.28515625" style="5" customWidth="1"/>
    <col min="10451" max="10465" width="10" style="5" customWidth="1"/>
    <col min="10466" max="10466" width="11.5703125" style="5" bestFit="1" customWidth="1"/>
    <col min="10467" max="10467" width="11.140625" style="5" customWidth="1"/>
    <col min="10468" max="10468" width="10.85546875" style="5" customWidth="1"/>
    <col min="10469" max="10695" width="9.140625" style="5"/>
    <col min="10696" max="10696" width="15.140625" style="5" customWidth="1"/>
    <col min="10697" max="10698" width="12.140625" style="5" customWidth="1"/>
    <col min="10699" max="10699" width="10.28515625" style="5" customWidth="1"/>
    <col min="10700" max="10700" width="12" style="5" customWidth="1"/>
    <col min="10701" max="10701" width="12.5703125" style="5" customWidth="1"/>
    <col min="10702" max="10702" width="9.28515625" style="5" customWidth="1"/>
    <col min="10703" max="10703" width="15.85546875" style="5" customWidth="1"/>
    <col min="10704" max="10704" width="11.28515625" style="5" customWidth="1"/>
    <col min="10705" max="10705" width="18.28515625" style="5" customWidth="1"/>
    <col min="10706" max="10706" width="11.28515625" style="5" customWidth="1"/>
    <col min="10707" max="10721" width="10" style="5" customWidth="1"/>
    <col min="10722" max="10722" width="11.5703125" style="5" bestFit="1" customWidth="1"/>
    <col min="10723" max="10723" width="11.140625" style="5" customWidth="1"/>
    <col min="10724" max="10724" width="10.85546875" style="5" customWidth="1"/>
    <col min="10725" max="10951" width="9.140625" style="5"/>
    <col min="10952" max="10952" width="15.140625" style="5" customWidth="1"/>
    <col min="10953" max="10954" width="12.140625" style="5" customWidth="1"/>
    <col min="10955" max="10955" width="10.28515625" style="5" customWidth="1"/>
    <col min="10956" max="10956" width="12" style="5" customWidth="1"/>
    <col min="10957" max="10957" width="12.5703125" style="5" customWidth="1"/>
    <col min="10958" max="10958" width="9.28515625" style="5" customWidth="1"/>
    <col min="10959" max="10959" width="15.85546875" style="5" customWidth="1"/>
    <col min="10960" max="10960" width="11.28515625" style="5" customWidth="1"/>
    <col min="10961" max="10961" width="18.28515625" style="5" customWidth="1"/>
    <col min="10962" max="10962" width="11.28515625" style="5" customWidth="1"/>
    <col min="10963" max="10977" width="10" style="5" customWidth="1"/>
    <col min="10978" max="10978" width="11.5703125" style="5" bestFit="1" customWidth="1"/>
    <col min="10979" max="10979" width="11.140625" style="5" customWidth="1"/>
    <col min="10980" max="10980" width="10.85546875" style="5" customWidth="1"/>
    <col min="10981" max="11207" width="9.140625" style="5"/>
    <col min="11208" max="11208" width="15.140625" style="5" customWidth="1"/>
    <col min="11209" max="11210" width="12.140625" style="5" customWidth="1"/>
    <col min="11211" max="11211" width="10.28515625" style="5" customWidth="1"/>
    <col min="11212" max="11212" width="12" style="5" customWidth="1"/>
    <col min="11213" max="11213" width="12.5703125" style="5" customWidth="1"/>
    <col min="11214" max="11214" width="9.28515625" style="5" customWidth="1"/>
    <col min="11215" max="11215" width="15.85546875" style="5" customWidth="1"/>
    <col min="11216" max="11216" width="11.28515625" style="5" customWidth="1"/>
    <col min="11217" max="11217" width="18.28515625" style="5" customWidth="1"/>
    <col min="11218" max="11218" width="11.28515625" style="5" customWidth="1"/>
    <col min="11219" max="11233" width="10" style="5" customWidth="1"/>
    <col min="11234" max="11234" width="11.5703125" style="5" bestFit="1" customWidth="1"/>
    <col min="11235" max="11235" width="11.140625" style="5" customWidth="1"/>
    <col min="11236" max="11236" width="10.85546875" style="5" customWidth="1"/>
    <col min="11237" max="11463" width="9.140625" style="5"/>
    <col min="11464" max="11464" width="15.140625" style="5" customWidth="1"/>
    <col min="11465" max="11466" width="12.140625" style="5" customWidth="1"/>
    <col min="11467" max="11467" width="10.28515625" style="5" customWidth="1"/>
    <col min="11468" max="11468" width="12" style="5" customWidth="1"/>
    <col min="11469" max="11469" width="12.5703125" style="5" customWidth="1"/>
    <col min="11470" max="11470" width="9.28515625" style="5" customWidth="1"/>
    <col min="11471" max="11471" width="15.85546875" style="5" customWidth="1"/>
    <col min="11472" max="11472" width="11.28515625" style="5" customWidth="1"/>
    <col min="11473" max="11473" width="18.28515625" style="5" customWidth="1"/>
    <col min="11474" max="11474" width="11.28515625" style="5" customWidth="1"/>
    <col min="11475" max="11489" width="10" style="5" customWidth="1"/>
    <col min="11490" max="11490" width="11.5703125" style="5" bestFit="1" customWidth="1"/>
    <col min="11491" max="11491" width="11.140625" style="5" customWidth="1"/>
    <col min="11492" max="11492" width="10.85546875" style="5" customWidth="1"/>
    <col min="11493" max="11719" width="9.140625" style="5"/>
    <col min="11720" max="11720" width="15.140625" style="5" customWidth="1"/>
    <col min="11721" max="11722" width="12.140625" style="5" customWidth="1"/>
    <col min="11723" max="11723" width="10.28515625" style="5" customWidth="1"/>
    <col min="11724" max="11724" width="12" style="5" customWidth="1"/>
    <col min="11725" max="11725" width="12.5703125" style="5" customWidth="1"/>
    <col min="11726" max="11726" width="9.28515625" style="5" customWidth="1"/>
    <col min="11727" max="11727" width="15.85546875" style="5" customWidth="1"/>
    <col min="11728" max="11728" width="11.28515625" style="5" customWidth="1"/>
    <col min="11729" max="11729" width="18.28515625" style="5" customWidth="1"/>
    <col min="11730" max="11730" width="11.28515625" style="5" customWidth="1"/>
    <col min="11731" max="11745" width="10" style="5" customWidth="1"/>
    <col min="11746" max="11746" width="11.5703125" style="5" bestFit="1" customWidth="1"/>
    <col min="11747" max="11747" width="11.140625" style="5" customWidth="1"/>
    <col min="11748" max="11748" width="10.85546875" style="5" customWidth="1"/>
    <col min="11749" max="11975" width="9.140625" style="5"/>
    <col min="11976" max="11976" width="15.140625" style="5" customWidth="1"/>
    <col min="11977" max="11978" width="12.140625" style="5" customWidth="1"/>
    <col min="11979" max="11979" width="10.28515625" style="5" customWidth="1"/>
    <col min="11980" max="11980" width="12" style="5" customWidth="1"/>
    <col min="11981" max="11981" width="12.5703125" style="5" customWidth="1"/>
    <col min="11982" max="11982" width="9.28515625" style="5" customWidth="1"/>
    <col min="11983" max="11983" width="15.85546875" style="5" customWidth="1"/>
    <col min="11984" max="11984" width="11.28515625" style="5" customWidth="1"/>
    <col min="11985" max="11985" width="18.28515625" style="5" customWidth="1"/>
    <col min="11986" max="11986" width="11.28515625" style="5" customWidth="1"/>
    <col min="11987" max="12001" width="10" style="5" customWidth="1"/>
    <col min="12002" max="12002" width="11.5703125" style="5" bestFit="1" customWidth="1"/>
    <col min="12003" max="12003" width="11.140625" style="5" customWidth="1"/>
    <col min="12004" max="12004" width="10.85546875" style="5" customWidth="1"/>
    <col min="12005" max="12231" width="9.140625" style="5"/>
    <col min="12232" max="12232" width="15.140625" style="5" customWidth="1"/>
    <col min="12233" max="12234" width="12.140625" style="5" customWidth="1"/>
    <col min="12235" max="12235" width="10.28515625" style="5" customWidth="1"/>
    <col min="12236" max="12236" width="12" style="5" customWidth="1"/>
    <col min="12237" max="12237" width="12.5703125" style="5" customWidth="1"/>
    <col min="12238" max="12238" width="9.28515625" style="5" customWidth="1"/>
    <col min="12239" max="12239" width="15.85546875" style="5" customWidth="1"/>
    <col min="12240" max="12240" width="11.28515625" style="5" customWidth="1"/>
    <col min="12241" max="12241" width="18.28515625" style="5" customWidth="1"/>
    <col min="12242" max="12242" width="11.28515625" style="5" customWidth="1"/>
    <col min="12243" max="12257" width="10" style="5" customWidth="1"/>
    <col min="12258" max="12258" width="11.5703125" style="5" bestFit="1" customWidth="1"/>
    <col min="12259" max="12259" width="11.140625" style="5" customWidth="1"/>
    <col min="12260" max="12260" width="10.85546875" style="5" customWidth="1"/>
    <col min="12261" max="12487" width="9.140625" style="5"/>
    <col min="12488" max="12488" width="15.140625" style="5" customWidth="1"/>
    <col min="12489" max="12490" width="12.140625" style="5" customWidth="1"/>
    <col min="12491" max="12491" width="10.28515625" style="5" customWidth="1"/>
    <col min="12492" max="12492" width="12" style="5" customWidth="1"/>
    <col min="12493" max="12493" width="12.5703125" style="5" customWidth="1"/>
    <col min="12494" max="12494" width="9.28515625" style="5" customWidth="1"/>
    <col min="12495" max="12495" width="15.85546875" style="5" customWidth="1"/>
    <col min="12496" max="12496" width="11.28515625" style="5" customWidth="1"/>
    <col min="12497" max="12497" width="18.28515625" style="5" customWidth="1"/>
    <col min="12498" max="12498" width="11.28515625" style="5" customWidth="1"/>
    <col min="12499" max="12513" width="10" style="5" customWidth="1"/>
    <col min="12514" max="12514" width="11.5703125" style="5" bestFit="1" customWidth="1"/>
    <col min="12515" max="12515" width="11.140625" style="5" customWidth="1"/>
    <col min="12516" max="12516" width="10.85546875" style="5" customWidth="1"/>
    <col min="12517" max="12743" width="9.140625" style="5"/>
    <col min="12744" max="12744" width="15.140625" style="5" customWidth="1"/>
    <col min="12745" max="12746" width="12.140625" style="5" customWidth="1"/>
    <col min="12747" max="12747" width="10.28515625" style="5" customWidth="1"/>
    <col min="12748" max="12748" width="12" style="5" customWidth="1"/>
    <col min="12749" max="12749" width="12.5703125" style="5" customWidth="1"/>
    <col min="12750" max="12750" width="9.28515625" style="5" customWidth="1"/>
    <col min="12751" max="12751" width="15.85546875" style="5" customWidth="1"/>
    <col min="12752" max="12752" width="11.28515625" style="5" customWidth="1"/>
    <col min="12753" max="12753" width="18.28515625" style="5" customWidth="1"/>
    <col min="12754" max="12754" width="11.28515625" style="5" customWidth="1"/>
    <col min="12755" max="12769" width="10" style="5" customWidth="1"/>
    <col min="12770" max="12770" width="11.5703125" style="5" bestFit="1" customWidth="1"/>
    <col min="12771" max="12771" width="11.140625" style="5" customWidth="1"/>
    <col min="12772" max="12772" width="10.85546875" style="5" customWidth="1"/>
    <col min="12773" max="12999" width="9.140625" style="5"/>
    <col min="13000" max="13000" width="15.140625" style="5" customWidth="1"/>
    <col min="13001" max="13002" width="12.140625" style="5" customWidth="1"/>
    <col min="13003" max="13003" width="10.28515625" style="5" customWidth="1"/>
    <col min="13004" max="13004" width="12" style="5" customWidth="1"/>
    <col min="13005" max="13005" width="12.5703125" style="5" customWidth="1"/>
    <col min="13006" max="13006" width="9.28515625" style="5" customWidth="1"/>
    <col min="13007" max="13007" width="15.85546875" style="5" customWidth="1"/>
    <col min="13008" max="13008" width="11.28515625" style="5" customWidth="1"/>
    <col min="13009" max="13009" width="18.28515625" style="5" customWidth="1"/>
    <col min="13010" max="13010" width="11.28515625" style="5" customWidth="1"/>
    <col min="13011" max="13025" width="10" style="5" customWidth="1"/>
    <col min="13026" max="13026" width="11.5703125" style="5" bestFit="1" customWidth="1"/>
    <col min="13027" max="13027" width="11.140625" style="5" customWidth="1"/>
    <col min="13028" max="13028" width="10.85546875" style="5" customWidth="1"/>
    <col min="13029" max="13255" width="9.140625" style="5"/>
    <col min="13256" max="13256" width="15.140625" style="5" customWidth="1"/>
    <col min="13257" max="13258" width="12.140625" style="5" customWidth="1"/>
    <col min="13259" max="13259" width="10.28515625" style="5" customWidth="1"/>
    <col min="13260" max="13260" width="12" style="5" customWidth="1"/>
    <col min="13261" max="13261" width="12.5703125" style="5" customWidth="1"/>
    <col min="13262" max="13262" width="9.28515625" style="5" customWidth="1"/>
    <col min="13263" max="13263" width="15.85546875" style="5" customWidth="1"/>
    <col min="13264" max="13264" width="11.28515625" style="5" customWidth="1"/>
    <col min="13265" max="13265" width="18.28515625" style="5" customWidth="1"/>
    <col min="13266" max="13266" width="11.28515625" style="5" customWidth="1"/>
    <col min="13267" max="13281" width="10" style="5" customWidth="1"/>
    <col min="13282" max="13282" width="11.5703125" style="5" bestFit="1" customWidth="1"/>
    <col min="13283" max="13283" width="11.140625" style="5" customWidth="1"/>
    <col min="13284" max="13284" width="10.85546875" style="5" customWidth="1"/>
    <col min="13285" max="13511" width="9.140625" style="5"/>
    <col min="13512" max="13512" width="15.140625" style="5" customWidth="1"/>
    <col min="13513" max="13514" width="12.140625" style="5" customWidth="1"/>
    <col min="13515" max="13515" width="10.28515625" style="5" customWidth="1"/>
    <col min="13516" max="13516" width="12" style="5" customWidth="1"/>
    <col min="13517" max="13517" width="12.5703125" style="5" customWidth="1"/>
    <col min="13518" max="13518" width="9.28515625" style="5" customWidth="1"/>
    <col min="13519" max="13519" width="15.85546875" style="5" customWidth="1"/>
    <col min="13520" max="13520" width="11.28515625" style="5" customWidth="1"/>
    <col min="13521" max="13521" width="18.28515625" style="5" customWidth="1"/>
    <col min="13522" max="13522" width="11.28515625" style="5" customWidth="1"/>
    <col min="13523" max="13537" width="10" style="5" customWidth="1"/>
    <col min="13538" max="13538" width="11.5703125" style="5" bestFit="1" customWidth="1"/>
    <col min="13539" max="13539" width="11.140625" style="5" customWidth="1"/>
    <col min="13540" max="13540" width="10.85546875" style="5" customWidth="1"/>
    <col min="13541" max="13767" width="9.140625" style="5"/>
    <col min="13768" max="13768" width="15.140625" style="5" customWidth="1"/>
    <col min="13769" max="13770" width="12.140625" style="5" customWidth="1"/>
    <col min="13771" max="13771" width="10.28515625" style="5" customWidth="1"/>
    <col min="13772" max="13772" width="12" style="5" customWidth="1"/>
    <col min="13773" max="13773" width="12.5703125" style="5" customWidth="1"/>
    <col min="13774" max="13774" width="9.28515625" style="5" customWidth="1"/>
    <col min="13775" max="13775" width="15.85546875" style="5" customWidth="1"/>
    <col min="13776" max="13776" width="11.28515625" style="5" customWidth="1"/>
    <col min="13777" max="13777" width="18.28515625" style="5" customWidth="1"/>
    <col min="13778" max="13778" width="11.28515625" style="5" customWidth="1"/>
    <col min="13779" max="13793" width="10" style="5" customWidth="1"/>
    <col min="13794" max="13794" width="11.5703125" style="5" bestFit="1" customWidth="1"/>
    <col min="13795" max="13795" width="11.140625" style="5" customWidth="1"/>
    <col min="13796" max="13796" width="10.85546875" style="5" customWidth="1"/>
    <col min="13797" max="14023" width="9.140625" style="5"/>
    <col min="14024" max="14024" width="15.140625" style="5" customWidth="1"/>
    <col min="14025" max="14026" width="12.140625" style="5" customWidth="1"/>
    <col min="14027" max="14027" width="10.28515625" style="5" customWidth="1"/>
    <col min="14028" max="14028" width="12" style="5" customWidth="1"/>
    <col min="14029" max="14029" width="12.5703125" style="5" customWidth="1"/>
    <col min="14030" max="14030" width="9.28515625" style="5" customWidth="1"/>
    <col min="14031" max="14031" width="15.85546875" style="5" customWidth="1"/>
    <col min="14032" max="14032" width="11.28515625" style="5" customWidth="1"/>
    <col min="14033" max="14033" width="18.28515625" style="5" customWidth="1"/>
    <col min="14034" max="14034" width="11.28515625" style="5" customWidth="1"/>
    <col min="14035" max="14049" width="10" style="5" customWidth="1"/>
    <col min="14050" max="14050" width="11.5703125" style="5" bestFit="1" customWidth="1"/>
    <col min="14051" max="14051" width="11.140625" style="5" customWidth="1"/>
    <col min="14052" max="14052" width="10.85546875" style="5" customWidth="1"/>
    <col min="14053" max="14279" width="9.140625" style="5"/>
    <col min="14280" max="14280" width="15.140625" style="5" customWidth="1"/>
    <col min="14281" max="14282" width="12.140625" style="5" customWidth="1"/>
    <col min="14283" max="14283" width="10.28515625" style="5" customWidth="1"/>
    <col min="14284" max="14284" width="12" style="5" customWidth="1"/>
    <col min="14285" max="14285" width="12.5703125" style="5" customWidth="1"/>
    <col min="14286" max="14286" width="9.28515625" style="5" customWidth="1"/>
    <col min="14287" max="14287" width="15.85546875" style="5" customWidth="1"/>
    <col min="14288" max="14288" width="11.28515625" style="5" customWidth="1"/>
    <col min="14289" max="14289" width="18.28515625" style="5" customWidth="1"/>
    <col min="14290" max="14290" width="11.28515625" style="5" customWidth="1"/>
    <col min="14291" max="14305" width="10" style="5" customWidth="1"/>
    <col min="14306" max="14306" width="11.5703125" style="5" bestFit="1" customWidth="1"/>
    <col min="14307" max="14307" width="11.140625" style="5" customWidth="1"/>
    <col min="14308" max="14308" width="10.85546875" style="5" customWidth="1"/>
    <col min="14309" max="14535" width="9.140625" style="5"/>
    <col min="14536" max="14536" width="15.140625" style="5" customWidth="1"/>
    <col min="14537" max="14538" width="12.140625" style="5" customWidth="1"/>
    <col min="14539" max="14539" width="10.28515625" style="5" customWidth="1"/>
    <col min="14540" max="14540" width="12" style="5" customWidth="1"/>
    <col min="14541" max="14541" width="12.5703125" style="5" customWidth="1"/>
    <col min="14542" max="14542" width="9.28515625" style="5" customWidth="1"/>
    <col min="14543" max="14543" width="15.85546875" style="5" customWidth="1"/>
    <col min="14544" max="14544" width="11.28515625" style="5" customWidth="1"/>
    <col min="14545" max="14545" width="18.28515625" style="5" customWidth="1"/>
    <col min="14546" max="14546" width="11.28515625" style="5" customWidth="1"/>
    <col min="14547" max="14561" width="10" style="5" customWidth="1"/>
    <col min="14562" max="14562" width="11.5703125" style="5" bestFit="1" customWidth="1"/>
    <col min="14563" max="14563" width="11.140625" style="5" customWidth="1"/>
    <col min="14564" max="14564" width="10.85546875" style="5" customWidth="1"/>
    <col min="14565" max="14791" width="9.140625" style="5"/>
    <col min="14792" max="14792" width="15.140625" style="5" customWidth="1"/>
    <col min="14793" max="14794" width="12.140625" style="5" customWidth="1"/>
    <col min="14795" max="14795" width="10.28515625" style="5" customWidth="1"/>
    <col min="14796" max="14796" width="12" style="5" customWidth="1"/>
    <col min="14797" max="14797" width="12.5703125" style="5" customWidth="1"/>
    <col min="14798" max="14798" width="9.28515625" style="5" customWidth="1"/>
    <col min="14799" max="14799" width="15.85546875" style="5" customWidth="1"/>
    <col min="14800" max="14800" width="11.28515625" style="5" customWidth="1"/>
    <col min="14801" max="14801" width="18.28515625" style="5" customWidth="1"/>
    <col min="14802" max="14802" width="11.28515625" style="5" customWidth="1"/>
    <col min="14803" max="14817" width="10" style="5" customWidth="1"/>
    <col min="14818" max="14818" width="11.5703125" style="5" bestFit="1" customWidth="1"/>
    <col min="14819" max="14819" width="11.140625" style="5" customWidth="1"/>
    <col min="14820" max="14820" width="10.85546875" style="5" customWidth="1"/>
    <col min="14821" max="15047" width="9.140625" style="5"/>
    <col min="15048" max="15048" width="15.140625" style="5" customWidth="1"/>
    <col min="15049" max="15050" width="12.140625" style="5" customWidth="1"/>
    <col min="15051" max="15051" width="10.28515625" style="5" customWidth="1"/>
    <col min="15052" max="15052" width="12" style="5" customWidth="1"/>
    <col min="15053" max="15053" width="12.5703125" style="5" customWidth="1"/>
    <col min="15054" max="15054" width="9.28515625" style="5" customWidth="1"/>
    <col min="15055" max="15055" width="15.85546875" style="5" customWidth="1"/>
    <col min="15056" max="15056" width="11.28515625" style="5" customWidth="1"/>
    <col min="15057" max="15057" width="18.28515625" style="5" customWidth="1"/>
    <col min="15058" max="15058" width="11.28515625" style="5" customWidth="1"/>
    <col min="15059" max="15073" width="10" style="5" customWidth="1"/>
    <col min="15074" max="15074" width="11.5703125" style="5" bestFit="1" customWidth="1"/>
    <col min="15075" max="15075" width="11.140625" style="5" customWidth="1"/>
    <col min="15076" max="15076" width="10.85546875" style="5" customWidth="1"/>
    <col min="15077" max="15303" width="9.140625" style="5"/>
    <col min="15304" max="15304" width="15.140625" style="5" customWidth="1"/>
    <col min="15305" max="15306" width="12.140625" style="5" customWidth="1"/>
    <col min="15307" max="15307" width="10.28515625" style="5" customWidth="1"/>
    <col min="15308" max="15308" width="12" style="5" customWidth="1"/>
    <col min="15309" max="15309" width="12.5703125" style="5" customWidth="1"/>
    <col min="15310" max="15310" width="9.28515625" style="5" customWidth="1"/>
    <col min="15311" max="15311" width="15.85546875" style="5" customWidth="1"/>
    <col min="15312" max="15312" width="11.28515625" style="5" customWidth="1"/>
    <col min="15313" max="15313" width="18.28515625" style="5" customWidth="1"/>
    <col min="15314" max="15314" width="11.28515625" style="5" customWidth="1"/>
    <col min="15315" max="15329" width="10" style="5" customWidth="1"/>
    <col min="15330" max="15330" width="11.5703125" style="5" bestFit="1" customWidth="1"/>
    <col min="15331" max="15331" width="11.140625" style="5" customWidth="1"/>
    <col min="15332" max="15332" width="10.85546875" style="5" customWidth="1"/>
    <col min="15333" max="15559" width="9.140625" style="5"/>
    <col min="15560" max="15560" width="15.140625" style="5" customWidth="1"/>
    <col min="15561" max="15562" width="12.140625" style="5" customWidth="1"/>
    <col min="15563" max="15563" width="10.28515625" style="5" customWidth="1"/>
    <col min="15564" max="15564" width="12" style="5" customWidth="1"/>
    <col min="15565" max="15565" width="12.5703125" style="5" customWidth="1"/>
    <col min="15566" max="15566" width="9.28515625" style="5" customWidth="1"/>
    <col min="15567" max="15567" width="15.85546875" style="5" customWidth="1"/>
    <col min="15568" max="15568" width="11.28515625" style="5" customWidth="1"/>
    <col min="15569" max="15569" width="18.28515625" style="5" customWidth="1"/>
    <col min="15570" max="15570" width="11.28515625" style="5" customWidth="1"/>
    <col min="15571" max="15585" width="10" style="5" customWidth="1"/>
    <col min="15586" max="15586" width="11.5703125" style="5" bestFit="1" customWidth="1"/>
    <col min="15587" max="15587" width="11.140625" style="5" customWidth="1"/>
    <col min="15588" max="15588" width="10.85546875" style="5" customWidth="1"/>
    <col min="15589" max="15815" width="9.140625" style="5"/>
    <col min="15816" max="15816" width="15.140625" style="5" customWidth="1"/>
    <col min="15817" max="15818" width="12.140625" style="5" customWidth="1"/>
    <col min="15819" max="15819" width="10.28515625" style="5" customWidth="1"/>
    <col min="15820" max="15820" width="12" style="5" customWidth="1"/>
    <col min="15821" max="15821" width="12.5703125" style="5" customWidth="1"/>
    <col min="15822" max="15822" width="9.28515625" style="5" customWidth="1"/>
    <col min="15823" max="15823" width="15.85546875" style="5" customWidth="1"/>
    <col min="15824" max="15824" width="11.28515625" style="5" customWidth="1"/>
    <col min="15825" max="15825" width="18.28515625" style="5" customWidth="1"/>
    <col min="15826" max="15826" width="11.28515625" style="5" customWidth="1"/>
    <col min="15827" max="15841" width="10" style="5" customWidth="1"/>
    <col min="15842" max="15842" width="11.5703125" style="5" bestFit="1" customWidth="1"/>
    <col min="15843" max="15843" width="11.140625" style="5" customWidth="1"/>
    <col min="15844" max="15844" width="10.85546875" style="5" customWidth="1"/>
    <col min="15845" max="16071" width="9.140625" style="5"/>
    <col min="16072" max="16072" width="15.140625" style="5" customWidth="1"/>
    <col min="16073" max="16074" width="12.140625" style="5" customWidth="1"/>
    <col min="16075" max="16075" width="10.28515625" style="5" customWidth="1"/>
    <col min="16076" max="16076" width="12" style="5" customWidth="1"/>
    <col min="16077" max="16077" width="12.5703125" style="5" customWidth="1"/>
    <col min="16078" max="16078" width="9.28515625" style="5" customWidth="1"/>
    <col min="16079" max="16079" width="15.85546875" style="5" customWidth="1"/>
    <col min="16080" max="16080" width="11.28515625" style="5" customWidth="1"/>
    <col min="16081" max="16081" width="18.28515625" style="5" customWidth="1"/>
    <col min="16082" max="16082" width="11.28515625" style="5" customWidth="1"/>
    <col min="16083" max="16097" width="10" style="5" customWidth="1"/>
    <col min="16098" max="16098" width="11.5703125" style="5" bestFit="1" customWidth="1"/>
    <col min="16099" max="16099" width="11.140625" style="5" customWidth="1"/>
    <col min="16100" max="16100" width="10.85546875" style="5" customWidth="1"/>
    <col min="16101" max="16384" width="9.140625" style="5"/>
  </cols>
  <sheetData>
    <row r="1" spans="1:9" ht="60" customHeight="1" x14ac:dyDescent="0.25">
      <c r="A1" s="160" t="s">
        <v>0</v>
      </c>
      <c r="B1" s="161" t="s">
        <v>122</v>
      </c>
      <c r="C1" s="179" t="s">
        <v>65</v>
      </c>
      <c r="D1" s="11" t="s">
        <v>73</v>
      </c>
      <c r="E1" s="132" t="s">
        <v>49</v>
      </c>
      <c r="F1" s="138" t="s">
        <v>74</v>
      </c>
      <c r="G1" s="139" t="s">
        <v>49</v>
      </c>
      <c r="H1" s="131" t="s">
        <v>108</v>
      </c>
      <c r="I1" s="7" t="s">
        <v>109</v>
      </c>
    </row>
    <row r="2" spans="1:9" ht="24.6" hidden="1" customHeight="1" x14ac:dyDescent="0.25">
      <c r="A2" s="13" t="s">
        <v>53</v>
      </c>
      <c r="B2" s="3"/>
      <c r="C2" s="4"/>
      <c r="D2" s="14"/>
      <c r="E2" s="16"/>
      <c r="F2" s="14"/>
      <c r="G2" s="4"/>
      <c r="H2" s="17"/>
      <c r="I2" s="135"/>
    </row>
    <row r="3" spans="1:9" x14ac:dyDescent="0.25">
      <c r="A3" s="20" t="s">
        <v>51</v>
      </c>
      <c r="B3" s="21"/>
      <c r="C3" s="22"/>
      <c r="D3" s="25">
        <f>SUM(D4:D28)</f>
        <v>67596.333333333328</v>
      </c>
      <c r="E3" s="27">
        <f t="shared" ref="E3:H3" si="0">SUM(E4:E28)</f>
        <v>0.93159117558896598</v>
      </c>
      <c r="F3" s="25">
        <f t="shared" si="0"/>
        <v>1531531</v>
      </c>
      <c r="G3" s="27">
        <f t="shared" si="0"/>
        <v>0.95292407685209768</v>
      </c>
      <c r="H3" s="28">
        <f t="shared" si="0"/>
        <v>383618.66666666663</v>
      </c>
      <c r="I3" s="136">
        <f t="shared" ref="I3:I28" si="1">+H3/$H$38</f>
        <v>0.97767711889820441</v>
      </c>
    </row>
    <row r="4" spans="1:9" ht="13.9" customHeight="1" x14ac:dyDescent="0.25">
      <c r="A4" s="34" t="s">
        <v>79</v>
      </c>
      <c r="B4" s="5" t="s">
        <v>119</v>
      </c>
      <c r="C4" s="2" t="s">
        <v>66</v>
      </c>
      <c r="D4" s="39">
        <v>3590.5000000000005</v>
      </c>
      <c r="E4" s="41">
        <f t="shared" ref="E4:E28" si="2">+D4/$D$38</f>
        <v>4.9483129498427175E-2</v>
      </c>
      <c r="F4" s="39">
        <v>57276</v>
      </c>
      <c r="G4" s="41">
        <f t="shared" ref="G4:G28" si="3">+F4/$F$38</f>
        <v>3.5637332463907524E-2</v>
      </c>
      <c r="H4" s="42">
        <v>29488</v>
      </c>
      <c r="I4" s="99">
        <f t="shared" si="1"/>
        <v>7.5152085618192685E-2</v>
      </c>
    </row>
    <row r="5" spans="1:9" ht="13.15" customHeight="1" x14ac:dyDescent="0.25">
      <c r="A5" s="34" t="s">
        <v>81</v>
      </c>
      <c r="B5" s="5" t="s">
        <v>119</v>
      </c>
      <c r="C5" s="2" t="s">
        <v>66</v>
      </c>
      <c r="D5" s="39">
        <v>1935</v>
      </c>
      <c r="E5" s="41">
        <f t="shared" si="2"/>
        <v>2.6667554819511649E-2</v>
      </c>
      <c r="F5" s="39">
        <v>34314</v>
      </c>
      <c r="G5" s="41">
        <f t="shared" si="3"/>
        <v>2.1350293773422076E-2</v>
      </c>
      <c r="H5" s="42">
        <v>4326.6666666666661</v>
      </c>
      <c r="I5" s="99">
        <f t="shared" si="1"/>
        <v>1.1026791365121868E-2</v>
      </c>
    </row>
    <row r="6" spans="1:9" ht="13.9" customHeight="1" x14ac:dyDescent="0.25">
      <c r="A6" s="34" t="s">
        <v>82</v>
      </c>
      <c r="B6" s="5" t="s">
        <v>119</v>
      </c>
      <c r="C6" s="2" t="s">
        <v>66</v>
      </c>
      <c r="D6" s="39">
        <v>2472.5</v>
      </c>
      <c r="E6" s="41">
        <f t="shared" si="2"/>
        <v>3.4075208936042663E-2</v>
      </c>
      <c r="F6" s="39">
        <v>36765</v>
      </c>
      <c r="G6" s="41">
        <f t="shared" si="3"/>
        <v>2.287531475723794E-2</v>
      </c>
      <c r="H6" s="42">
        <v>19293.333333333336</v>
      </c>
      <c r="I6" s="99">
        <f t="shared" si="1"/>
        <v>4.9170314654333885E-2</v>
      </c>
    </row>
    <row r="7" spans="1:9" ht="13.9" customHeight="1" x14ac:dyDescent="0.25">
      <c r="A7" s="34" t="s">
        <v>83</v>
      </c>
      <c r="B7" s="5" t="s">
        <v>119</v>
      </c>
      <c r="C7" s="2" t="s">
        <v>66</v>
      </c>
      <c r="D7" s="39">
        <v>600</v>
      </c>
      <c r="E7" s="41">
        <f t="shared" si="2"/>
        <v>8.2690092463602004E-3</v>
      </c>
      <c r="F7" s="39">
        <v>7850</v>
      </c>
      <c r="G7" s="41">
        <f t="shared" si="3"/>
        <v>4.8842981325803838E-3</v>
      </c>
      <c r="H7" s="42">
        <v>1000</v>
      </c>
      <c r="I7" s="99">
        <f t="shared" si="1"/>
        <v>2.5485650304596002E-3</v>
      </c>
    </row>
    <row r="8" spans="1:9" ht="13.9" customHeight="1" x14ac:dyDescent="0.25">
      <c r="A8" s="34" t="s">
        <v>84</v>
      </c>
      <c r="B8" s="5" t="s">
        <v>119</v>
      </c>
      <c r="C8" s="2" t="s">
        <v>66</v>
      </c>
      <c r="D8" s="39">
        <v>3461.5000000000005</v>
      </c>
      <c r="E8" s="41">
        <f t="shared" si="2"/>
        <v>4.7705292510459733E-2</v>
      </c>
      <c r="F8" s="39">
        <v>50568</v>
      </c>
      <c r="G8" s="41">
        <f t="shared" si="3"/>
        <v>3.1463590823990431E-2</v>
      </c>
      <c r="H8" s="42">
        <v>32594.666666666664</v>
      </c>
      <c r="I8" s="99">
        <f t="shared" si="1"/>
        <v>8.3069627646153832E-2</v>
      </c>
    </row>
    <row r="9" spans="1:9" ht="13.9" customHeight="1" x14ac:dyDescent="0.25">
      <c r="A9" s="34" t="s">
        <v>85</v>
      </c>
      <c r="B9" s="5" t="s">
        <v>121</v>
      </c>
      <c r="C9" s="2" t="s">
        <v>66</v>
      </c>
      <c r="D9" s="39">
        <v>1257.7500000000002</v>
      </c>
      <c r="E9" s="41">
        <f t="shared" si="2"/>
        <v>1.7333910632682574E-2</v>
      </c>
      <c r="F9" s="39">
        <v>22575</v>
      </c>
      <c r="G9" s="41">
        <f t="shared" si="3"/>
        <v>1.4046245903567156E-2</v>
      </c>
      <c r="H9" s="42">
        <v>1257.3333333333333</v>
      </c>
      <c r="I9" s="99">
        <f t="shared" si="1"/>
        <v>3.2043957649645367E-3</v>
      </c>
    </row>
    <row r="10" spans="1:9" ht="13.9" customHeight="1" x14ac:dyDescent="0.25">
      <c r="A10" s="34" t="s">
        <v>86</v>
      </c>
      <c r="B10" s="5" t="s">
        <v>119</v>
      </c>
      <c r="C10" s="2" t="s">
        <v>66</v>
      </c>
      <c r="D10" s="39">
        <v>3590.5000000000005</v>
      </c>
      <c r="E10" s="41">
        <f t="shared" si="2"/>
        <v>4.9483129498427175E-2</v>
      </c>
      <c r="F10" s="39">
        <v>69144</v>
      </c>
      <c r="G10" s="41">
        <f t="shared" si="3"/>
        <v>4.3021644596068546E-2</v>
      </c>
      <c r="H10" s="42">
        <v>14630.666666666666</v>
      </c>
      <c r="I10" s="99">
        <f t="shared" si="1"/>
        <v>3.7287205438977587E-2</v>
      </c>
    </row>
    <row r="11" spans="1:9" ht="13.9" customHeight="1" x14ac:dyDescent="0.25">
      <c r="A11" s="34" t="s">
        <v>87</v>
      </c>
      <c r="B11" s="5" t="s">
        <v>119</v>
      </c>
      <c r="C11" s="2" t="s">
        <v>67</v>
      </c>
      <c r="D11" s="39">
        <v>3741</v>
      </c>
      <c r="E11" s="41">
        <f t="shared" si="2"/>
        <v>5.1557272651055849E-2</v>
      </c>
      <c r="F11" s="39">
        <v>89268</v>
      </c>
      <c r="G11" s="41">
        <f t="shared" si="3"/>
        <v>5.554286951581984E-2</v>
      </c>
      <c r="H11" s="42">
        <v>35650.666666666664</v>
      </c>
      <c r="I11" s="99">
        <f t="shared" si="1"/>
        <v>9.0858042379238377E-2</v>
      </c>
    </row>
    <row r="12" spans="1:9" ht="13.9" customHeight="1" x14ac:dyDescent="0.25">
      <c r="A12" s="34" t="s">
        <v>88</v>
      </c>
      <c r="B12" s="5" t="s">
        <v>119</v>
      </c>
      <c r="C12" s="2" t="s">
        <v>67</v>
      </c>
      <c r="D12" s="39">
        <v>3655.0000000000009</v>
      </c>
      <c r="E12" s="41">
        <f t="shared" si="2"/>
        <v>5.03720479924109E-2</v>
      </c>
      <c r="F12" s="39">
        <v>83334</v>
      </c>
      <c r="G12" s="41">
        <f t="shared" si="3"/>
        <v>5.1850713449739329E-2</v>
      </c>
      <c r="H12" s="42">
        <v>35650.666666666664</v>
      </c>
      <c r="I12" s="99">
        <f t="shared" si="1"/>
        <v>9.0858042379238377E-2</v>
      </c>
    </row>
    <row r="13" spans="1:9" ht="13.9" customHeight="1" x14ac:dyDescent="0.25">
      <c r="A13" s="34" t="s">
        <v>89</v>
      </c>
      <c r="B13" s="13" t="s">
        <v>118</v>
      </c>
      <c r="C13" s="50" t="s">
        <v>66</v>
      </c>
      <c r="D13" s="39">
        <v>2651.6666666666665</v>
      </c>
      <c r="E13" s="41">
        <f t="shared" si="2"/>
        <v>3.6544426974886329E-2</v>
      </c>
      <c r="F13" s="39">
        <v>27735</v>
      </c>
      <c r="G13" s="41">
        <f t="shared" si="3"/>
        <v>1.7256816395811076E-2</v>
      </c>
      <c r="H13" s="42">
        <v>11477.333333333334</v>
      </c>
      <c r="I13" s="99">
        <f t="shared" si="1"/>
        <v>2.9250730376261649E-2</v>
      </c>
    </row>
    <row r="14" spans="1:9" ht="13.9" customHeight="1" x14ac:dyDescent="0.25">
      <c r="A14" s="34" t="s">
        <v>5</v>
      </c>
      <c r="B14" s="13" t="s">
        <v>118</v>
      </c>
      <c r="C14" s="50" t="s">
        <v>66</v>
      </c>
      <c r="D14" s="39">
        <v>3181.9999999999995</v>
      </c>
      <c r="E14" s="41">
        <f t="shared" si="2"/>
        <v>4.385331236986359E-2</v>
      </c>
      <c r="F14" s="39">
        <v>27864</v>
      </c>
      <c r="G14" s="41">
        <f t="shared" si="3"/>
        <v>1.7337080658117173E-2</v>
      </c>
      <c r="H14" s="42">
        <v>13614.666666666668</v>
      </c>
      <c r="I14" s="99">
        <f t="shared" si="1"/>
        <v>3.4697863368030636E-2</v>
      </c>
    </row>
    <row r="15" spans="1:9" ht="13.9" customHeight="1" x14ac:dyDescent="0.25">
      <c r="A15" s="34" t="s">
        <v>60</v>
      </c>
      <c r="B15" s="13" t="s">
        <v>118</v>
      </c>
      <c r="C15" s="50" t="s">
        <v>66</v>
      </c>
      <c r="D15" s="39">
        <v>2382.916666666667</v>
      </c>
      <c r="E15" s="41">
        <f t="shared" si="2"/>
        <v>3.2840599916620833E-2</v>
      </c>
      <c r="F15" s="39">
        <v>37840</v>
      </c>
      <c r="G15" s="41">
        <f t="shared" si="3"/>
        <v>2.3544183609788754E-2</v>
      </c>
      <c r="H15" s="42">
        <v>9606.6666666666661</v>
      </c>
      <c r="I15" s="99">
        <f t="shared" si="1"/>
        <v>2.4483214725948554E-2</v>
      </c>
    </row>
    <row r="16" spans="1:9" ht="13.9" customHeight="1" x14ac:dyDescent="0.25">
      <c r="A16" s="34" t="s">
        <v>90</v>
      </c>
      <c r="B16" s="5" t="s">
        <v>121</v>
      </c>
      <c r="C16" s="50" t="s">
        <v>66</v>
      </c>
      <c r="D16" s="39">
        <v>1290.0000000000002</v>
      </c>
      <c r="E16" s="41">
        <f t="shared" si="2"/>
        <v>1.7778369879674436E-2</v>
      </c>
      <c r="F16" s="39">
        <v>35346</v>
      </c>
      <c r="G16" s="41">
        <f t="shared" si="3"/>
        <v>2.1992407871870859E-2</v>
      </c>
      <c r="H16" s="42">
        <v>1273.3333333333335</v>
      </c>
      <c r="I16" s="99">
        <f t="shared" si="1"/>
        <v>3.2451728054518911E-3</v>
      </c>
    </row>
    <row r="17" spans="1:9" ht="13.9" customHeight="1" x14ac:dyDescent="0.25">
      <c r="A17" s="34" t="s">
        <v>91</v>
      </c>
      <c r="B17" s="13" t="s">
        <v>118</v>
      </c>
      <c r="C17" s="50" t="s">
        <v>66</v>
      </c>
      <c r="D17" s="39">
        <v>2472.5000000000005</v>
      </c>
      <c r="E17" s="41">
        <f t="shared" si="2"/>
        <v>3.407520893604267E-2</v>
      </c>
      <c r="F17" s="39">
        <v>53965</v>
      </c>
      <c r="G17" s="41">
        <f t="shared" si="3"/>
        <v>3.3577216398051009E-2</v>
      </c>
      <c r="H17" s="42">
        <v>8162.6666666666661</v>
      </c>
      <c r="I17" s="99">
        <f t="shared" si="1"/>
        <v>2.0803086821964894E-2</v>
      </c>
    </row>
    <row r="18" spans="1:9" ht="13.9" customHeight="1" x14ac:dyDescent="0.25">
      <c r="A18" s="34" t="s">
        <v>6</v>
      </c>
      <c r="B18" s="13" t="s">
        <v>118</v>
      </c>
      <c r="C18" s="50" t="s">
        <v>66</v>
      </c>
      <c r="D18" s="39">
        <v>2508.333333333333</v>
      </c>
      <c r="E18" s="41">
        <f t="shared" si="2"/>
        <v>3.4569052543811395E-2</v>
      </c>
      <c r="F18" s="39">
        <v>58910</v>
      </c>
      <c r="G18" s="41">
        <f t="shared" si="3"/>
        <v>3.6654013119784765E-2</v>
      </c>
      <c r="H18" s="42">
        <v>24879.333333333336</v>
      </c>
      <c r="I18" s="99">
        <f t="shared" si="1"/>
        <v>6.3406598914481208E-2</v>
      </c>
    </row>
    <row r="19" spans="1:9" ht="13.9" customHeight="1" x14ac:dyDescent="0.25">
      <c r="A19" s="34" t="s">
        <v>92</v>
      </c>
      <c r="B19" s="13" t="s">
        <v>118</v>
      </c>
      <c r="C19" s="50" t="s">
        <v>66</v>
      </c>
      <c r="D19" s="39">
        <v>3242.9166666666665</v>
      </c>
      <c r="E19" s="41">
        <f t="shared" si="2"/>
        <v>4.4692846503070448E-2</v>
      </c>
      <c r="F19" s="39">
        <v>78905</v>
      </c>
      <c r="G19" s="41">
        <f t="shared" si="3"/>
        <v>4.9094973777229961E-2</v>
      </c>
      <c r="H19" s="42">
        <v>24879.333333333336</v>
      </c>
      <c r="I19" s="99">
        <f t="shared" si="1"/>
        <v>6.3406598914481208E-2</v>
      </c>
    </row>
    <row r="20" spans="1:9" ht="13.9" customHeight="1" x14ac:dyDescent="0.25">
      <c r="A20" s="34" t="s">
        <v>93</v>
      </c>
      <c r="B20" s="5" t="s">
        <v>121</v>
      </c>
      <c r="C20" s="2" t="s">
        <v>66</v>
      </c>
      <c r="D20" s="39">
        <v>3590.4999999999995</v>
      </c>
      <c r="E20" s="41">
        <f t="shared" si="2"/>
        <v>4.9483129498427161E-2</v>
      </c>
      <c r="F20" s="39">
        <v>80238</v>
      </c>
      <c r="G20" s="41">
        <f t="shared" si="3"/>
        <v>4.9924371154392973E-2</v>
      </c>
      <c r="H20" s="42">
        <v>28298</v>
      </c>
      <c r="I20" s="99">
        <f t="shared" si="1"/>
        <v>7.2119293231945755E-2</v>
      </c>
    </row>
    <row r="21" spans="1:9" ht="13.9" customHeight="1" x14ac:dyDescent="0.25">
      <c r="A21" s="34" t="s">
        <v>94</v>
      </c>
      <c r="B21" s="5" t="s">
        <v>121</v>
      </c>
      <c r="C21" s="2" t="s">
        <v>66</v>
      </c>
      <c r="D21" s="39">
        <v>3805.5</v>
      </c>
      <c r="E21" s="41">
        <f t="shared" si="2"/>
        <v>5.2446191145039574E-2</v>
      </c>
      <c r="F21" s="39">
        <v>85914</v>
      </c>
      <c r="G21" s="41">
        <f t="shared" si="3"/>
        <v>5.345599869586129E-2</v>
      </c>
      <c r="H21" s="42">
        <v>28298</v>
      </c>
      <c r="I21" s="99">
        <f t="shared" si="1"/>
        <v>7.2119293231945755E-2</v>
      </c>
    </row>
    <row r="22" spans="1:9" ht="13.9" customHeight="1" x14ac:dyDescent="0.25">
      <c r="A22" s="34" t="s">
        <v>95</v>
      </c>
      <c r="B22" s="5" t="s">
        <v>119</v>
      </c>
      <c r="C22" s="2" t="s">
        <v>67</v>
      </c>
      <c r="D22" s="39">
        <v>3009.9999999999995</v>
      </c>
      <c r="E22" s="41">
        <f t="shared" si="2"/>
        <v>4.1482863052573669E-2</v>
      </c>
      <c r="F22" s="39">
        <v>62565</v>
      </c>
      <c r="G22" s="41">
        <f t="shared" si="3"/>
        <v>3.8928167218457543E-2</v>
      </c>
      <c r="H22" s="42">
        <v>6076</v>
      </c>
      <c r="I22" s="99">
        <f t="shared" si="1"/>
        <v>1.548508112507253E-2</v>
      </c>
    </row>
    <row r="23" spans="1:9" ht="13.9" customHeight="1" x14ac:dyDescent="0.25">
      <c r="A23" s="34" t="s">
        <v>99</v>
      </c>
      <c r="B23" s="5" t="s">
        <v>119</v>
      </c>
      <c r="C23" s="2" t="s">
        <v>67</v>
      </c>
      <c r="D23" s="39">
        <v>2580</v>
      </c>
      <c r="E23" s="41">
        <f t="shared" si="2"/>
        <v>3.5556739759348865E-2</v>
      </c>
      <c r="F23" s="39">
        <v>50740</v>
      </c>
      <c r="G23" s="41">
        <f t="shared" si="3"/>
        <v>3.1570609840398556E-2</v>
      </c>
      <c r="H23" s="42">
        <v>6076</v>
      </c>
      <c r="I23" s="99">
        <f t="shared" si="1"/>
        <v>1.548508112507253E-2</v>
      </c>
    </row>
    <row r="24" spans="1:9" ht="13.9" customHeight="1" x14ac:dyDescent="0.25">
      <c r="A24" s="34" t="s">
        <v>96</v>
      </c>
      <c r="B24" s="5" t="s">
        <v>119</v>
      </c>
      <c r="C24" s="2" t="s">
        <v>67</v>
      </c>
      <c r="D24" s="39">
        <v>3027.916666666667</v>
      </c>
      <c r="E24" s="41">
        <f t="shared" si="2"/>
        <v>4.1729784856458042E-2</v>
      </c>
      <c r="F24" s="39">
        <v>61705</v>
      </c>
      <c r="G24" s="41">
        <f t="shared" si="3"/>
        <v>3.8393072136416892E-2</v>
      </c>
      <c r="H24" s="42">
        <v>5673.333333333333</v>
      </c>
      <c r="I24" s="99">
        <f t="shared" si="1"/>
        <v>1.445885893947413E-2</v>
      </c>
    </row>
    <row r="25" spans="1:9" ht="13.9" customHeight="1" x14ac:dyDescent="0.25">
      <c r="A25" s="34" t="s">
        <v>97</v>
      </c>
      <c r="B25" s="5" t="s">
        <v>119</v>
      </c>
      <c r="C25" s="2" t="s">
        <v>67</v>
      </c>
      <c r="D25" s="39">
        <v>2394.1666666666665</v>
      </c>
      <c r="E25" s="41">
        <f t="shared" si="2"/>
        <v>3.2995643839990076E-2</v>
      </c>
      <c r="F25" s="39">
        <v>134470</v>
      </c>
      <c r="G25" s="41">
        <f t="shared" si="3"/>
        <v>8.3667715909310089E-2</v>
      </c>
      <c r="H25" s="42">
        <v>3662.666666666667</v>
      </c>
      <c r="I25" s="99">
        <f t="shared" si="1"/>
        <v>9.3345441848966954E-3</v>
      </c>
    </row>
    <row r="26" spans="1:9" ht="13.9" customHeight="1" x14ac:dyDescent="0.25">
      <c r="A26" s="34" t="s">
        <v>98</v>
      </c>
      <c r="B26" s="5" t="s">
        <v>119</v>
      </c>
      <c r="C26" s="2" t="s">
        <v>67</v>
      </c>
      <c r="D26" s="39">
        <v>2394.1666666666665</v>
      </c>
      <c r="E26" s="41">
        <f t="shared" si="2"/>
        <v>3.2995643839990076E-2</v>
      </c>
      <c r="F26" s="39">
        <v>134470</v>
      </c>
      <c r="G26" s="41">
        <f t="shared" si="3"/>
        <v>8.3667715909310089E-2</v>
      </c>
      <c r="H26" s="42">
        <v>3662.666666666667</v>
      </c>
      <c r="I26" s="99">
        <f t="shared" si="1"/>
        <v>9.3345441848966954E-3</v>
      </c>
    </row>
    <row r="27" spans="1:9" ht="13.9" customHeight="1" x14ac:dyDescent="0.25">
      <c r="A27" s="34" t="s">
        <v>100</v>
      </c>
      <c r="B27" s="5" t="s">
        <v>119</v>
      </c>
      <c r="C27" s="2" t="s">
        <v>66</v>
      </c>
      <c r="D27" s="39">
        <v>2379.9999999999995</v>
      </c>
      <c r="E27" s="41">
        <f t="shared" si="2"/>
        <v>3.280040334389546E-2</v>
      </c>
      <c r="F27" s="39">
        <v>134470</v>
      </c>
      <c r="G27" s="41">
        <f t="shared" si="3"/>
        <v>8.3667715909310089E-2</v>
      </c>
      <c r="H27" s="42">
        <v>17043.333333333336</v>
      </c>
      <c r="I27" s="99">
        <f t="shared" si="1"/>
        <v>4.3436043335799791E-2</v>
      </c>
    </row>
    <row r="28" spans="1:9" ht="13.9" customHeight="1" x14ac:dyDescent="0.25">
      <c r="A28" s="51" t="s">
        <v>101</v>
      </c>
      <c r="B28" s="52" t="s">
        <v>119</v>
      </c>
      <c r="C28" s="6" t="s">
        <v>66</v>
      </c>
      <c r="D28" s="55">
        <v>2379.9999999999995</v>
      </c>
      <c r="E28" s="57">
        <f t="shared" si="2"/>
        <v>3.280040334389546E-2</v>
      </c>
      <c r="F28" s="55">
        <v>15300</v>
      </c>
      <c r="G28" s="57">
        <f t="shared" si="3"/>
        <v>9.5197148316534877E-3</v>
      </c>
      <c r="H28" s="58">
        <v>17043.333333333336</v>
      </c>
      <c r="I28" s="102">
        <f t="shared" si="1"/>
        <v>4.3436043335799791E-2</v>
      </c>
    </row>
    <row r="29" spans="1:9" ht="10.9" customHeight="1" x14ac:dyDescent="0.25">
      <c r="D29" s="40"/>
      <c r="F29" s="40"/>
      <c r="G29" s="41"/>
    </row>
    <row r="30" spans="1:9" s="3" customFormat="1" ht="13.9" customHeight="1" x14ac:dyDescent="0.2">
      <c r="A30" s="20" t="s">
        <v>1</v>
      </c>
      <c r="B30" s="29"/>
      <c r="C30" s="64"/>
      <c r="D30" s="25">
        <f>SUM(D31:D35)</f>
        <v>4963.75</v>
      </c>
      <c r="E30" s="27">
        <f>+D30/$D$38</f>
        <v>6.8408824411034075E-2</v>
      </c>
      <c r="F30" s="25">
        <f t="shared" ref="F30:H30" si="4">SUM(F31:F35)</f>
        <v>75660</v>
      </c>
      <c r="G30" s="27">
        <f t="shared" si="4"/>
        <v>4.7075923147902148E-2</v>
      </c>
      <c r="H30" s="28">
        <f t="shared" si="4"/>
        <v>8759</v>
      </c>
      <c r="I30" s="136">
        <f>+H30/$H$38</f>
        <v>2.2322881101795637E-2</v>
      </c>
    </row>
    <row r="31" spans="1:9" ht="13.9" hidden="1" customHeight="1" x14ac:dyDescent="0.25">
      <c r="A31" s="34"/>
      <c r="D31" s="65"/>
      <c r="F31" s="39"/>
      <c r="G31" s="41"/>
      <c r="H31" s="42"/>
      <c r="I31" s="99"/>
    </row>
    <row r="32" spans="1:9" ht="13.9" customHeight="1" x14ac:dyDescent="0.25">
      <c r="A32" s="34" t="s">
        <v>80</v>
      </c>
      <c r="B32" s="5" t="s">
        <v>120</v>
      </c>
      <c r="C32" s="2" t="s">
        <v>68</v>
      </c>
      <c r="D32" s="39">
        <v>2300</v>
      </c>
      <c r="E32" s="41">
        <f>+D32/$D$38</f>
        <v>3.1697868777714105E-2</v>
      </c>
      <c r="F32" s="39">
        <v>22200</v>
      </c>
      <c r="G32" s="41">
        <f>+F32/$F$38</f>
        <v>1.381291955965408E-2</v>
      </c>
      <c r="H32" s="42">
        <v>3021</v>
      </c>
      <c r="I32" s="99">
        <f>+H32/$H$38</f>
        <v>7.6992149570184517E-3</v>
      </c>
    </row>
    <row r="33" spans="1:9" ht="13.9" customHeight="1" x14ac:dyDescent="0.25">
      <c r="A33" s="134" t="s">
        <v>105</v>
      </c>
      <c r="D33" s="39"/>
      <c r="F33" s="39"/>
      <c r="G33" s="41"/>
      <c r="H33" s="42"/>
      <c r="I33" s="99"/>
    </row>
    <row r="34" spans="1:9" ht="13.9" customHeight="1" x14ac:dyDescent="0.25">
      <c r="A34" s="34" t="s">
        <v>107</v>
      </c>
      <c r="B34" s="5" t="s">
        <v>120</v>
      </c>
      <c r="C34" s="2" t="s">
        <v>68</v>
      </c>
      <c r="D34" s="39">
        <v>675</v>
      </c>
      <c r="E34" s="41">
        <f>+D34/$D$38</f>
        <v>9.3026354021552259E-3</v>
      </c>
      <c r="F34" s="39">
        <v>12180</v>
      </c>
      <c r="G34" s="41">
        <f>+F34/$F$38</f>
        <v>7.5784396502966977E-3</v>
      </c>
      <c r="H34" s="42">
        <v>501</v>
      </c>
      <c r="I34" s="99">
        <f>+H34/$H$38</f>
        <v>1.2768310802602596E-3</v>
      </c>
    </row>
    <row r="35" spans="1:9" ht="13.9" customHeight="1" x14ac:dyDescent="0.25">
      <c r="A35" s="51" t="s">
        <v>106</v>
      </c>
      <c r="B35" s="52" t="s">
        <v>120</v>
      </c>
      <c r="C35" s="6" t="s">
        <v>68</v>
      </c>
      <c r="D35" s="55">
        <v>1988.75</v>
      </c>
      <c r="E35" s="57">
        <f>+D35/$D$38</f>
        <v>2.740832023116475E-2</v>
      </c>
      <c r="F35" s="55">
        <v>41280</v>
      </c>
      <c r="G35" s="57">
        <f>+F35/$F$38</f>
        <v>2.568456393795137E-2</v>
      </c>
      <c r="H35" s="58">
        <v>5237</v>
      </c>
      <c r="I35" s="102">
        <f>+H35/$H$38</f>
        <v>1.3346835064516924E-2</v>
      </c>
    </row>
    <row r="36" spans="1:9" ht="35.450000000000003" hidden="1" customHeight="1" x14ac:dyDescent="0.25">
      <c r="D36" s="39"/>
      <c r="E36" s="41">
        <f>+D36/$D$38</f>
        <v>0</v>
      </c>
      <c r="F36" s="39"/>
      <c r="G36" s="41">
        <f>+F36/$F$38</f>
        <v>0</v>
      </c>
      <c r="H36" s="42"/>
      <c r="I36" s="41">
        <f>+H36/$H$38</f>
        <v>0</v>
      </c>
    </row>
    <row r="37" spans="1:9" ht="10.9" customHeight="1" x14ac:dyDescent="0.25">
      <c r="D37" s="40"/>
      <c r="F37" s="40"/>
      <c r="G37" s="41"/>
    </row>
    <row r="38" spans="1:9" s="3" customFormat="1" ht="13.9" customHeight="1" x14ac:dyDescent="0.2">
      <c r="A38" s="67" t="s">
        <v>52</v>
      </c>
      <c r="B38" s="68"/>
      <c r="C38" s="69"/>
      <c r="D38" s="70">
        <f>+D30+D3</f>
        <v>72560.083333333328</v>
      </c>
      <c r="E38" s="71">
        <f t="shared" ref="E38:H38" si="5">+E30+E3</f>
        <v>1</v>
      </c>
      <c r="F38" s="70">
        <f t="shared" si="5"/>
        <v>1607191</v>
      </c>
      <c r="G38" s="71">
        <f t="shared" si="5"/>
        <v>0.99999999999999978</v>
      </c>
      <c r="H38" s="72">
        <f t="shared" si="5"/>
        <v>392377.66666666663</v>
      </c>
      <c r="I38" s="137">
        <f>+H38/$H$38</f>
        <v>1</v>
      </c>
    </row>
    <row r="39" spans="1:9" s="19" customFormat="1" ht="11.25" hidden="1" x14ac:dyDescent="0.2">
      <c r="A39" s="73" t="s">
        <v>4</v>
      </c>
      <c r="B39" s="74"/>
      <c r="C39" s="75"/>
      <c r="E39" s="77"/>
      <c r="H39" s="76"/>
      <c r="I39" s="77"/>
    </row>
    <row r="40" spans="1:9" s="19" customFormat="1" ht="11.25" hidden="1" x14ac:dyDescent="0.2">
      <c r="A40" s="81" t="s">
        <v>3</v>
      </c>
      <c r="B40" s="74"/>
      <c r="C40" s="75"/>
      <c r="E40" s="77"/>
      <c r="H40" s="76"/>
      <c r="I40" s="77"/>
    </row>
    <row r="41" spans="1:9" ht="10.9" customHeight="1" x14ac:dyDescent="0.25">
      <c r="A41" s="3"/>
      <c r="B41" s="3"/>
      <c r="C41" s="4"/>
    </row>
    <row r="42" spans="1:9" x14ac:dyDescent="0.25">
      <c r="A42" s="82" t="s">
        <v>63</v>
      </c>
      <c r="B42" s="3"/>
      <c r="C42" s="4"/>
    </row>
    <row r="43" spans="1:9" ht="13.9" customHeight="1" x14ac:dyDescent="0.25">
      <c r="A43" s="83" t="s">
        <v>119</v>
      </c>
      <c r="B43" s="84"/>
      <c r="C43" s="85"/>
      <c r="D43" s="88">
        <f>SUM(D4:D8,D10:D12,D22:D28,D31)</f>
        <v>41212.25</v>
      </c>
      <c r="E43" s="90">
        <f t="shared" ref="E43:F43" si="6">SUM(E4:E8,E10:E12,E22:E28,E31)</f>
        <v>0.56797412718884699</v>
      </c>
      <c r="F43" s="88">
        <f t="shared" si="6"/>
        <v>1022239</v>
      </c>
      <c r="G43" s="90">
        <f>SUM(G4:G8,G10:G12,G22:G28,G31)</f>
        <v>0.63604076926762287</v>
      </c>
      <c r="H43" s="189">
        <f>SUM(H4:H8,H10:H12,H22:H28,H31)</f>
        <v>231872</v>
      </c>
      <c r="I43" s="91">
        <f>+H43/$H$46</f>
        <v>0.59094087074272827</v>
      </c>
    </row>
    <row r="44" spans="1:9" ht="13.9" customHeight="1" x14ac:dyDescent="0.25">
      <c r="A44" s="97" t="s">
        <v>118</v>
      </c>
      <c r="D44" s="39">
        <f>SUM(D13:D15,D17:D19,)</f>
        <v>16440.333333333332</v>
      </c>
      <c r="E44" s="98">
        <f t="shared" ref="E44:H44" si="7">SUM(E13:E15,E17:E19,)</f>
        <v>0.22657544724429529</v>
      </c>
      <c r="F44" s="39">
        <f t="shared" si="7"/>
        <v>285219</v>
      </c>
      <c r="G44" s="98">
        <f t="shared" si="7"/>
        <v>0.17746428395878275</v>
      </c>
      <c r="H44" s="42">
        <f t="shared" si="7"/>
        <v>92620</v>
      </c>
      <c r="I44" s="99">
        <f t="shared" ref="I44:I46" si="8">+H44/$H$46</f>
        <v>0.23604809312116812</v>
      </c>
    </row>
    <row r="45" spans="1:9" ht="13.9" customHeight="1" x14ac:dyDescent="0.25">
      <c r="A45" s="100" t="s">
        <v>120</v>
      </c>
      <c r="B45" s="52"/>
      <c r="C45" s="6"/>
      <c r="D45" s="55">
        <f>SUM(D9,D16,D20:D21,D32:D35)</f>
        <v>14907.5</v>
      </c>
      <c r="E45" s="101">
        <f t="shared" ref="E45:H45" si="9">SUM(E9,E16,E20:E21,E32:E35)</f>
        <v>0.20545042556685783</v>
      </c>
      <c r="F45" s="55">
        <f t="shared" si="9"/>
        <v>299733</v>
      </c>
      <c r="G45" s="101">
        <f t="shared" si="9"/>
        <v>0.18649494677359443</v>
      </c>
      <c r="H45" s="58">
        <f t="shared" si="9"/>
        <v>67885.666666666672</v>
      </c>
      <c r="I45" s="102">
        <f t="shared" si="8"/>
        <v>0.17301103613610358</v>
      </c>
    </row>
    <row r="46" spans="1:9" ht="13.9" hidden="1" customHeight="1" x14ac:dyDescent="0.25">
      <c r="A46" s="103" t="s">
        <v>52</v>
      </c>
      <c r="B46" s="104"/>
      <c r="C46" s="105"/>
      <c r="D46" s="109">
        <f t="shared" ref="D46" si="10">SUM(D43:D45)</f>
        <v>72560.083333333328</v>
      </c>
      <c r="E46" s="111">
        <f t="shared" ref="E46" si="11">SUM(E43:E45)</f>
        <v>1.0000000000000002</v>
      </c>
      <c r="F46" s="109">
        <f t="shared" ref="F46" si="12">SUM(F43:F45)</f>
        <v>1607191</v>
      </c>
      <c r="G46" s="112">
        <f t="shared" ref="G46" si="13">SUM(G43:G45)</f>
        <v>1</v>
      </c>
      <c r="H46" s="107">
        <f t="shared" ref="H46" si="14">SUM(H43:H45)</f>
        <v>392377.66666666669</v>
      </c>
      <c r="I46" s="113">
        <f t="shared" si="8"/>
        <v>1</v>
      </c>
    </row>
    <row r="47" spans="1:9" ht="6" customHeight="1" x14ac:dyDescent="0.25">
      <c r="B47" s="3"/>
      <c r="C47" s="4"/>
      <c r="D47" s="119"/>
      <c r="F47" s="119"/>
      <c r="G47" s="119"/>
      <c r="H47" s="119"/>
    </row>
    <row r="48" spans="1:9" hidden="1" x14ac:dyDescent="0.25">
      <c r="A48" s="82" t="s">
        <v>59</v>
      </c>
      <c r="B48" s="3"/>
      <c r="C48" s="4"/>
    </row>
    <row r="49" spans="1:9" ht="13.9" hidden="1" customHeight="1" x14ac:dyDescent="0.25">
      <c r="A49" s="83" t="s">
        <v>76</v>
      </c>
      <c r="B49" s="84"/>
      <c r="C49" s="85"/>
      <c r="D49" s="120">
        <f t="shared" ref="D49:I49" si="15">+D43/D46</f>
        <v>0.56797412718884699</v>
      </c>
      <c r="E49" s="94"/>
      <c r="F49" s="120">
        <f t="shared" si="15"/>
        <v>0.63604076926762287</v>
      </c>
      <c r="G49" s="94"/>
      <c r="H49" s="94">
        <f t="shared" si="15"/>
        <v>0.59094087074272827</v>
      </c>
      <c r="I49" s="91">
        <f t="shared" si="15"/>
        <v>0.59094087074272827</v>
      </c>
    </row>
    <row r="50" spans="1:9" ht="13.9" hidden="1" customHeight="1" x14ac:dyDescent="0.25">
      <c r="A50" s="97" t="s">
        <v>77</v>
      </c>
      <c r="D50" s="123">
        <f t="shared" ref="D50:I50" si="16">+D44/D46</f>
        <v>0.22657544724429524</v>
      </c>
      <c r="E50" s="45"/>
      <c r="F50" s="123">
        <f t="shared" si="16"/>
        <v>0.17746428395878275</v>
      </c>
      <c r="G50" s="45"/>
      <c r="H50" s="45">
        <f t="shared" si="16"/>
        <v>0.23604809312116812</v>
      </c>
      <c r="I50" s="99">
        <f t="shared" si="16"/>
        <v>0.23604809312116812</v>
      </c>
    </row>
    <row r="51" spans="1:9" ht="13.9" hidden="1" customHeight="1" x14ac:dyDescent="0.25">
      <c r="A51" s="97" t="s">
        <v>78</v>
      </c>
      <c r="D51" s="123">
        <f t="shared" ref="D51:I51" si="17">+D45/D46</f>
        <v>0.20545042556685783</v>
      </c>
      <c r="E51" s="45"/>
      <c r="F51" s="123">
        <f t="shared" si="17"/>
        <v>0.18649494677359443</v>
      </c>
      <c r="G51" s="45"/>
      <c r="H51" s="45">
        <f t="shared" si="17"/>
        <v>0.17301103613610358</v>
      </c>
      <c r="I51" s="99">
        <f t="shared" si="17"/>
        <v>0.17301103613610358</v>
      </c>
    </row>
    <row r="52" spans="1:9" ht="13.9" hidden="1" customHeight="1" x14ac:dyDescent="0.25">
      <c r="A52" s="103" t="s">
        <v>52</v>
      </c>
      <c r="B52" s="104"/>
      <c r="C52" s="105"/>
      <c r="D52" s="125">
        <f t="shared" ref="D52:I52" si="18">SUM(D49:D51)</f>
        <v>1</v>
      </c>
      <c r="E52" s="127"/>
      <c r="F52" s="125">
        <f t="shared" si="18"/>
        <v>1</v>
      </c>
      <c r="G52" s="114"/>
      <c r="H52" s="114">
        <f t="shared" si="18"/>
        <v>1</v>
      </c>
      <c r="I52" s="113">
        <f t="shared" si="18"/>
        <v>1</v>
      </c>
    </row>
    <row r="53" spans="1:9" ht="6" hidden="1" customHeight="1" x14ac:dyDescent="0.25">
      <c r="A53" s="3"/>
      <c r="B53" s="3"/>
      <c r="C53" s="4"/>
    </row>
    <row r="54" spans="1:9" x14ac:dyDescent="0.25">
      <c r="A54" s="82" t="s">
        <v>64</v>
      </c>
      <c r="B54" s="3"/>
      <c r="C54" s="4"/>
    </row>
    <row r="55" spans="1:9" ht="13.9" customHeight="1" x14ac:dyDescent="0.25">
      <c r="A55" s="83" t="s">
        <v>66</v>
      </c>
      <c r="B55" s="84"/>
      <c r="C55" s="85"/>
      <c r="D55" s="88">
        <f t="shared" ref="D55:I55" si="19">SUM(D4:D10,D13:D21,D27:D28)</f>
        <v>46794.083333333336</v>
      </c>
      <c r="E55" s="90">
        <f t="shared" si="19"/>
        <v>0.64490117959713844</v>
      </c>
      <c r="F55" s="88">
        <f t="shared" si="19"/>
        <v>914979</v>
      </c>
      <c r="G55" s="90">
        <f t="shared" si="19"/>
        <v>0.56930321287264551</v>
      </c>
      <c r="H55" s="189">
        <f t="shared" si="19"/>
        <v>287166.66666666663</v>
      </c>
      <c r="I55" s="91">
        <f t="shared" si="19"/>
        <v>0.7318629245803151</v>
      </c>
    </row>
    <row r="56" spans="1:9" ht="13.9" customHeight="1" x14ac:dyDescent="0.25">
      <c r="A56" s="97" t="s">
        <v>67</v>
      </c>
      <c r="D56" s="39">
        <f t="shared" ref="D56:I56" si="20">SUM(D11:D12,D22:D26)</f>
        <v>20802.250000000004</v>
      </c>
      <c r="E56" s="98">
        <f t="shared" si="20"/>
        <v>0.28668999599182748</v>
      </c>
      <c r="F56" s="39">
        <f t="shared" si="20"/>
        <v>616552</v>
      </c>
      <c r="G56" s="98">
        <f t="shared" si="20"/>
        <v>0.38362086397945239</v>
      </c>
      <c r="H56" s="42">
        <f t="shared" si="20"/>
        <v>96452</v>
      </c>
      <c r="I56" s="99">
        <f t="shared" si="20"/>
        <v>0.24581419431788931</v>
      </c>
    </row>
    <row r="57" spans="1:9" ht="13.9" customHeight="1" x14ac:dyDescent="0.25">
      <c r="A57" s="100" t="s">
        <v>68</v>
      </c>
      <c r="B57" s="52"/>
      <c r="C57" s="6"/>
      <c r="D57" s="55">
        <f t="shared" ref="D57:I57" si="21">+SUM(D31:D35)</f>
        <v>4963.75</v>
      </c>
      <c r="E57" s="101">
        <f t="shared" si="21"/>
        <v>6.8408824411034089E-2</v>
      </c>
      <c r="F57" s="55">
        <f t="shared" si="21"/>
        <v>75660</v>
      </c>
      <c r="G57" s="101">
        <f t="shared" si="21"/>
        <v>4.7075923147902148E-2</v>
      </c>
      <c r="H57" s="58">
        <f t="shared" si="21"/>
        <v>8759</v>
      </c>
      <c r="I57" s="102">
        <f t="shared" si="21"/>
        <v>2.2322881101795637E-2</v>
      </c>
    </row>
    <row r="66" spans="4:9" x14ac:dyDescent="0.25">
      <c r="D66" s="40"/>
      <c r="F66" s="40"/>
      <c r="G66" s="40"/>
      <c r="H66" s="129"/>
      <c r="I66" s="130"/>
    </row>
    <row r="67" spans="4:9" x14ac:dyDescent="0.25">
      <c r="D67" s="40"/>
      <c r="F67" s="40"/>
      <c r="G67" s="40"/>
    </row>
    <row r="68" spans="4:9" x14ac:dyDescent="0.25">
      <c r="D68" s="40"/>
      <c r="F68" s="40"/>
      <c r="G68" s="40"/>
      <c r="H68" s="129"/>
      <c r="I68" s="130"/>
    </row>
    <row r="69" spans="4:9" ht="15" hidden="1" customHeight="1" x14ac:dyDescent="0.25"/>
    <row r="70" spans="4:9" ht="15" hidden="1" customHeight="1" x14ac:dyDescent="0.25"/>
    <row r="71" spans="4:9" ht="15" hidden="1" customHeight="1" x14ac:dyDescent="0.25"/>
    <row r="83" ht="16.5" customHeight="1" x14ac:dyDescent="0.25"/>
    <row r="95" ht="15.75" customHeight="1" x14ac:dyDescent="0.25"/>
  </sheetData>
  <printOptions horizontalCentered="1"/>
  <pageMargins left="0" right="0" top="0" bottom="0" header="0.25" footer="0.08"/>
  <pageSetup scale="8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5" sqref="L15"/>
    </sheetView>
  </sheetViews>
  <sheetFormatPr defaultRowHeight="15" x14ac:dyDescent="0.25"/>
  <cols>
    <col min="1" max="1" width="15.85546875" style="5" customWidth="1"/>
    <col min="2" max="2" width="28.28515625" style="5" customWidth="1"/>
    <col min="3" max="3" width="6.140625" style="2" customWidth="1"/>
    <col min="4" max="4" width="10.28515625" style="5" customWidth="1"/>
    <col min="5" max="5" width="9.28515625" style="41" customWidth="1"/>
    <col min="6" max="6" width="11.85546875" style="5" customWidth="1"/>
    <col min="7" max="7" width="9.28515625" style="5" customWidth="1"/>
    <col min="8" max="8" width="10.7109375" style="37" customWidth="1"/>
    <col min="9" max="9" width="10.85546875" style="41" customWidth="1"/>
    <col min="10" max="10" width="11.5703125" style="5" customWidth="1"/>
    <col min="11" max="11" width="9.42578125" style="5" customWidth="1"/>
    <col min="12" max="12" width="9.140625" style="5" customWidth="1"/>
    <col min="13" max="13" width="11" style="5" customWidth="1"/>
    <col min="14" max="14" width="9.140625" style="41" customWidth="1"/>
    <col min="15" max="15" width="8.42578125" style="5" customWidth="1"/>
    <col min="16" max="16" width="11.7109375" style="5" customWidth="1"/>
    <col min="17" max="17" width="8.7109375" style="5" customWidth="1"/>
    <col min="18" max="18" width="7.7109375" style="5" customWidth="1"/>
    <col min="19" max="19" width="12.42578125" style="3" bestFit="1" customWidth="1"/>
  </cols>
  <sheetData>
    <row r="1" spans="1:19" x14ac:dyDescent="0.25">
      <c r="J1" s="493" t="s">
        <v>113</v>
      </c>
      <c r="K1" s="494"/>
      <c r="L1" s="494"/>
      <c r="M1" s="494"/>
      <c r="N1" s="495"/>
      <c r="O1" s="493" t="s">
        <v>114</v>
      </c>
      <c r="P1" s="495"/>
    </row>
    <row r="2" spans="1:19" ht="60" x14ac:dyDescent="0.25">
      <c r="A2" s="160" t="s">
        <v>0</v>
      </c>
      <c r="B2" s="161" t="s">
        <v>122</v>
      </c>
      <c r="C2" s="179" t="s">
        <v>65</v>
      </c>
      <c r="D2" s="303" t="s">
        <v>73</v>
      </c>
      <c r="E2" s="132" t="s">
        <v>110</v>
      </c>
      <c r="F2" s="138" t="s">
        <v>74</v>
      </c>
      <c r="G2" s="140" t="s">
        <v>111</v>
      </c>
      <c r="H2" s="138" t="s">
        <v>108</v>
      </c>
      <c r="I2" s="7" t="s">
        <v>57</v>
      </c>
      <c r="J2" s="9" t="s">
        <v>33</v>
      </c>
      <c r="K2" s="9" t="s">
        <v>58</v>
      </c>
      <c r="L2" s="9" t="s">
        <v>71</v>
      </c>
      <c r="M2" s="9" t="s">
        <v>72</v>
      </c>
      <c r="N2" s="7" t="s">
        <v>112</v>
      </c>
      <c r="O2" s="8" t="s">
        <v>56</v>
      </c>
      <c r="P2" s="10" t="s">
        <v>47</v>
      </c>
      <c r="Q2" s="313" t="s">
        <v>35</v>
      </c>
      <c r="R2" s="10" t="s">
        <v>48</v>
      </c>
      <c r="S2" s="10" t="s">
        <v>102</v>
      </c>
    </row>
    <row r="3" spans="1:19" ht="54" customHeight="1" x14ac:dyDescent="0.25">
      <c r="A3" s="171" t="s">
        <v>53</v>
      </c>
      <c r="B3" s="172"/>
      <c r="C3" s="173"/>
      <c r="D3" s="174"/>
      <c r="E3" s="175"/>
      <c r="F3" s="174"/>
      <c r="G3" s="173"/>
      <c r="H3" s="360"/>
      <c r="I3" s="361"/>
      <c r="J3" s="176" t="s">
        <v>104</v>
      </c>
      <c r="K3" s="176" t="s">
        <v>70</v>
      </c>
      <c r="L3" s="176" t="s">
        <v>70</v>
      </c>
      <c r="M3" s="176"/>
      <c r="N3" s="177"/>
      <c r="O3" s="176" t="s">
        <v>112</v>
      </c>
      <c r="P3" s="176" t="s">
        <v>112</v>
      </c>
      <c r="Q3" s="176" t="s">
        <v>54</v>
      </c>
      <c r="R3" s="176" t="s">
        <v>54</v>
      </c>
      <c r="S3" s="178"/>
    </row>
    <row r="4" spans="1:19" s="325" customFormat="1" x14ac:dyDescent="0.25">
      <c r="A4" s="67" t="s">
        <v>52</v>
      </c>
      <c r="B4" s="318"/>
      <c r="C4" s="319"/>
      <c r="D4" s="320">
        <f>+D33+D6</f>
        <v>72560.083333333328</v>
      </c>
      <c r="E4" s="321">
        <f>+E33+E6</f>
        <v>1</v>
      </c>
      <c r="F4" s="320">
        <f>+F33+F6</f>
        <v>1607191</v>
      </c>
      <c r="G4" s="321">
        <f>+G33+G6</f>
        <v>0.99999999999999978</v>
      </c>
      <c r="H4" s="356">
        <f>+H33+H6</f>
        <v>392377.66666666663</v>
      </c>
      <c r="I4" s="321">
        <f>+H4/$H$4</f>
        <v>1</v>
      </c>
      <c r="J4" s="322">
        <f>+'Assign Cost to Functions'!C4</f>
        <v>1730086.0386653896</v>
      </c>
      <c r="K4" s="323">
        <f>+'Assign Cost to Functions'!D4</f>
        <v>456129.5039999999</v>
      </c>
      <c r="L4" s="323">
        <f>+'Assign Cost to Functions'!E4</f>
        <v>570679.37330465252</v>
      </c>
      <c r="M4" s="323">
        <f>SUM(J4:L4)</f>
        <v>2756894.9159700419</v>
      </c>
      <c r="N4" s="321">
        <f>+M4/$M$4</f>
        <v>1</v>
      </c>
      <c r="O4" s="323">
        <f>+'Assign Cost to Functions'!F4</f>
        <v>18661.620000000003</v>
      </c>
      <c r="P4" s="323">
        <f>+'Assign Cost to Functions'!G4</f>
        <v>1013494.1520299575</v>
      </c>
      <c r="Q4" s="323">
        <f>+'Assign Cost to Functions'!H4</f>
        <v>10000</v>
      </c>
      <c r="R4" s="318">
        <f>+'Assign Cost to Functions'!I4</f>
        <v>0</v>
      </c>
      <c r="S4" s="324">
        <f>+R4+Q4+P4+O4+M4</f>
        <v>3799050.6879999992</v>
      </c>
    </row>
    <row r="5" spans="1:19" x14ac:dyDescent="0.25">
      <c r="D5" s="40"/>
      <c r="F5" s="40"/>
      <c r="G5" s="41"/>
      <c r="J5" s="44"/>
      <c r="K5" s="44"/>
      <c r="L5" s="44"/>
      <c r="M5" s="44"/>
    </row>
    <row r="6" spans="1:19" s="325" customFormat="1" x14ac:dyDescent="0.25">
      <c r="A6" s="20" t="s">
        <v>51</v>
      </c>
      <c r="B6" s="326"/>
      <c r="C6" s="327"/>
      <c r="D6" s="328">
        <f>SUM(D7:D31)</f>
        <v>67596.333333333328</v>
      </c>
      <c r="E6" s="330">
        <f t="shared" ref="E6:H6" si="0">SUM(E7:E31)</f>
        <v>0.93159117558896598</v>
      </c>
      <c r="F6" s="328">
        <f t="shared" si="0"/>
        <v>1531531</v>
      </c>
      <c r="G6" s="329">
        <f t="shared" si="0"/>
        <v>0.95292407685209768</v>
      </c>
      <c r="H6" s="357">
        <f t="shared" si="0"/>
        <v>383618.66666666663</v>
      </c>
      <c r="I6" s="330">
        <f t="shared" ref="I6:I31" si="1">+H6/$H$4</f>
        <v>0.97767711889820441</v>
      </c>
      <c r="J6" s="331">
        <f t="shared" ref="J6:R6" si="2">SUM(J7:J31)</f>
        <v>1611732.8866303477</v>
      </c>
      <c r="K6" s="332">
        <f t="shared" si="2"/>
        <v>434656.78652420518</v>
      </c>
      <c r="L6" s="332">
        <f t="shared" si="2"/>
        <v>543814.11498486972</v>
      </c>
      <c r="M6" s="332">
        <f t="shared" si="2"/>
        <v>2590203.7881394229</v>
      </c>
      <c r="N6" s="330">
        <f t="shared" si="2"/>
        <v>0.93953664070943843</v>
      </c>
      <c r="O6" s="331">
        <f t="shared" si="2"/>
        <v>17533.275764996069</v>
      </c>
      <c r="P6" s="333">
        <f t="shared" si="2"/>
        <v>952214.89097688708</v>
      </c>
      <c r="Q6" s="332">
        <f t="shared" si="2"/>
        <v>10000</v>
      </c>
      <c r="R6" s="334">
        <f t="shared" si="2"/>
        <v>0</v>
      </c>
      <c r="S6" s="335">
        <f>+R6+Q6+P6+O6+M6</f>
        <v>3569951.9548813058</v>
      </c>
    </row>
    <row r="7" spans="1:19" x14ac:dyDescent="0.25">
      <c r="A7" s="34" t="s">
        <v>79</v>
      </c>
      <c r="B7" s="5" t="s">
        <v>119</v>
      </c>
      <c r="C7" s="2" t="s">
        <v>66</v>
      </c>
      <c r="D7" s="39">
        <f>+'Report Operating Data'!D4</f>
        <v>3590.5000000000005</v>
      </c>
      <c r="E7" s="41">
        <f t="shared" ref="E7:E31" si="3">+D7/$D$4</f>
        <v>4.9483129498427175E-2</v>
      </c>
      <c r="F7" s="39">
        <f>+'Report Operating Data'!F4</f>
        <v>57276</v>
      </c>
      <c r="G7" s="99">
        <f t="shared" ref="G7:G31" si="4">+F7/$F$4</f>
        <v>3.5637332463907524E-2</v>
      </c>
      <c r="H7" s="358">
        <v>29488</v>
      </c>
      <c r="I7" s="41">
        <f t="shared" si="1"/>
        <v>7.5152085618192685E-2</v>
      </c>
      <c r="J7" s="43">
        <f t="shared" ref="J7:J31" si="5">+E7*$J$4</f>
        <v>85610.071494700358</v>
      </c>
      <c r="K7" s="44">
        <f t="shared" ref="K7:K31" si="6">+$K$4*G7</f>
        <v>16255.238780645233</v>
      </c>
      <c r="L7" s="44">
        <f t="shared" ref="L7:L31" si="7">+$L$4*G7</f>
        <v>20337.490556752295</v>
      </c>
      <c r="M7" s="44">
        <f t="shared" ref="M7:M31" si="8">SUM(J7:L7)</f>
        <v>122202.80083209788</v>
      </c>
      <c r="N7" s="41">
        <f t="shared" ref="N7:N31" si="9">+M7/$M$4</f>
        <v>4.4326245488794616E-2</v>
      </c>
      <c r="O7" s="43">
        <f t="shared" ref="O7:O31" si="10">+N7*$O$4</f>
        <v>827.19954933859947</v>
      </c>
      <c r="P7" s="141">
        <f t="shared" ref="P7:P31" si="11">+N7*$P$4</f>
        <v>44924.390584337627</v>
      </c>
      <c r="Q7" s="44">
        <v>10000</v>
      </c>
      <c r="S7" s="180">
        <f>+R7+Q7+P7+O7+M7</f>
        <v>177954.3909657741</v>
      </c>
    </row>
    <row r="8" spans="1:19" x14ac:dyDescent="0.25">
      <c r="A8" s="34" t="s">
        <v>81</v>
      </c>
      <c r="B8" s="5" t="s">
        <v>119</v>
      </c>
      <c r="C8" s="2" t="s">
        <v>66</v>
      </c>
      <c r="D8" s="39">
        <f>+'Report Operating Data'!D5</f>
        <v>1935</v>
      </c>
      <c r="E8" s="41">
        <f t="shared" si="3"/>
        <v>2.6667554819511649E-2</v>
      </c>
      <c r="F8" s="39">
        <f>+'Report Operating Data'!F5</f>
        <v>34314</v>
      </c>
      <c r="G8" s="99">
        <f t="shared" si="4"/>
        <v>2.1350293773422076E-2</v>
      </c>
      <c r="H8" s="358">
        <v>4326.6666666666661</v>
      </c>
      <c r="I8" s="41">
        <f t="shared" si="1"/>
        <v>1.1026791365121868E-2</v>
      </c>
      <c r="J8" s="43">
        <f t="shared" si="5"/>
        <v>46137.164278581025</v>
      </c>
      <c r="K8" s="44">
        <f t="shared" si="6"/>
        <v>9738.4989091252974</v>
      </c>
      <c r="L8" s="44">
        <f t="shared" si="7"/>
        <v>12184.172270486735</v>
      </c>
      <c r="M8" s="44">
        <f t="shared" si="8"/>
        <v>68059.835458193062</v>
      </c>
      <c r="N8" s="41">
        <f t="shared" si="9"/>
        <v>2.4687134451131413E-2</v>
      </c>
      <c r="O8" s="43">
        <f t="shared" si="10"/>
        <v>460.70192201592306</v>
      </c>
      <c r="P8" s="141">
        <f t="shared" si="11"/>
        <v>25020.266396598981</v>
      </c>
      <c r="Q8" s="44"/>
      <c r="S8" s="180">
        <f>+R8+Q8+P8+O8+M8</f>
        <v>93540.803776807967</v>
      </c>
    </row>
    <row r="9" spans="1:19" x14ac:dyDescent="0.25">
      <c r="A9" s="34" t="s">
        <v>82</v>
      </c>
      <c r="B9" s="5" t="s">
        <v>119</v>
      </c>
      <c r="C9" s="2" t="s">
        <v>66</v>
      </c>
      <c r="D9" s="39">
        <f>+'Report Operating Data'!D6</f>
        <v>2472.5</v>
      </c>
      <c r="E9" s="41">
        <f t="shared" si="3"/>
        <v>3.4075208936042663E-2</v>
      </c>
      <c r="F9" s="39">
        <f>+'Report Operating Data'!F6</f>
        <v>36765</v>
      </c>
      <c r="G9" s="99">
        <f t="shared" si="4"/>
        <v>2.287531475723794E-2</v>
      </c>
      <c r="H9" s="358">
        <v>19293.333333333336</v>
      </c>
      <c r="I9" s="41">
        <f t="shared" si="1"/>
        <v>4.9170314654333885E-2</v>
      </c>
      <c r="J9" s="43">
        <f t="shared" si="5"/>
        <v>58953.043244853536</v>
      </c>
      <c r="K9" s="44">
        <f t="shared" si="6"/>
        <v>10434.105974062819</v>
      </c>
      <c r="L9" s="44">
        <f t="shared" si="7"/>
        <v>13054.470289807217</v>
      </c>
      <c r="M9" s="44">
        <f t="shared" si="8"/>
        <v>82441.619508723568</v>
      </c>
      <c r="N9" s="41">
        <f t="shared" si="9"/>
        <v>2.9903794675364199E-2</v>
      </c>
      <c r="O9" s="43">
        <f t="shared" si="10"/>
        <v>558.05325278967018</v>
      </c>
      <c r="P9" s="141">
        <f t="shared" si="11"/>
        <v>30307.321026986199</v>
      </c>
      <c r="Q9" s="44"/>
      <c r="S9" s="180">
        <f t="shared" ref="S9:S38" si="12">+R9+Q9+P9+O9+M9</f>
        <v>113306.99378849944</v>
      </c>
    </row>
    <row r="10" spans="1:19" x14ac:dyDescent="0.25">
      <c r="A10" s="34" t="s">
        <v>83</v>
      </c>
      <c r="B10" s="5" t="s">
        <v>119</v>
      </c>
      <c r="C10" s="2" t="s">
        <v>66</v>
      </c>
      <c r="D10" s="39">
        <f>+'Report Operating Data'!D7</f>
        <v>600</v>
      </c>
      <c r="E10" s="41">
        <f t="shared" si="3"/>
        <v>8.2690092463602004E-3</v>
      </c>
      <c r="F10" s="39">
        <f>+'Report Operating Data'!F7</f>
        <v>7850</v>
      </c>
      <c r="G10" s="99">
        <f t="shared" si="4"/>
        <v>4.8842981325803838E-3</v>
      </c>
      <c r="H10" s="358">
        <v>1000</v>
      </c>
      <c r="I10" s="41">
        <f t="shared" si="1"/>
        <v>2.5485650304596002E-3</v>
      </c>
      <c r="J10" s="43">
        <f t="shared" si="5"/>
        <v>14306.097450722798</v>
      </c>
      <c r="K10" s="44">
        <f t="shared" si="6"/>
        <v>2227.8724846020164</v>
      </c>
      <c r="L10" s="44">
        <f t="shared" si="7"/>
        <v>2787.3681973340581</v>
      </c>
      <c r="M10" s="44">
        <f t="shared" si="8"/>
        <v>19321.338132658871</v>
      </c>
      <c r="N10" s="41">
        <f t="shared" si="9"/>
        <v>7.008369459689928E-3</v>
      </c>
      <c r="O10" s="43">
        <f t="shared" si="10"/>
        <v>130.78752767633878</v>
      </c>
      <c r="P10" s="141">
        <f t="shared" si="11"/>
        <v>7102.9414626610951</v>
      </c>
      <c r="Q10" s="44"/>
      <c r="S10" s="180">
        <f t="shared" si="12"/>
        <v>26555.067122996305</v>
      </c>
    </row>
    <row r="11" spans="1:19" x14ac:dyDescent="0.25">
      <c r="A11" s="34" t="s">
        <v>84</v>
      </c>
      <c r="B11" s="5" t="s">
        <v>119</v>
      </c>
      <c r="C11" s="2" t="s">
        <v>66</v>
      </c>
      <c r="D11" s="39">
        <f>+'Report Operating Data'!D8</f>
        <v>3461.5000000000005</v>
      </c>
      <c r="E11" s="41">
        <f t="shared" si="3"/>
        <v>4.7705292510459733E-2</v>
      </c>
      <c r="F11" s="39">
        <f>+'Report Operating Data'!F8</f>
        <v>50568</v>
      </c>
      <c r="G11" s="99">
        <f t="shared" si="4"/>
        <v>3.1463590823990431E-2</v>
      </c>
      <c r="H11" s="358">
        <v>32594.666666666664</v>
      </c>
      <c r="I11" s="41">
        <f t="shared" si="1"/>
        <v>8.3069627646153832E-2</v>
      </c>
      <c r="J11" s="43">
        <f t="shared" si="5"/>
        <v>82534.26054279496</v>
      </c>
      <c r="K11" s="44">
        <f t="shared" si="6"/>
        <v>14351.472076605703</v>
      </c>
      <c r="L11" s="44">
        <f t="shared" si="7"/>
        <v>17955.622293348875</v>
      </c>
      <c r="M11" s="44">
        <f t="shared" si="8"/>
        <v>114841.35491274954</v>
      </c>
      <c r="N11" s="41">
        <f t="shared" si="9"/>
        <v>4.1656050888084509E-2</v>
      </c>
      <c r="O11" s="43">
        <f t="shared" si="10"/>
        <v>777.3693923740957</v>
      </c>
      <c r="P11" s="141">
        <f t="shared" si="11"/>
        <v>42218.163971735965</v>
      </c>
      <c r="Q11" s="44"/>
      <c r="S11" s="180">
        <f t="shared" si="12"/>
        <v>157836.88827685959</v>
      </c>
    </row>
    <row r="12" spans="1:19" x14ac:dyDescent="0.25">
      <c r="A12" s="34" t="s">
        <v>85</v>
      </c>
      <c r="B12" s="5" t="s">
        <v>121</v>
      </c>
      <c r="C12" s="2" t="s">
        <v>66</v>
      </c>
      <c r="D12" s="39">
        <f>+'Report Operating Data'!D9</f>
        <v>1257.7500000000002</v>
      </c>
      <c r="E12" s="41">
        <f t="shared" si="3"/>
        <v>1.7333910632682574E-2</v>
      </c>
      <c r="F12" s="39">
        <f>+'Report Operating Data'!F9</f>
        <v>22575</v>
      </c>
      <c r="G12" s="99">
        <f t="shared" si="4"/>
        <v>1.4046245903567156E-2</v>
      </c>
      <c r="H12" s="358">
        <v>1257.3333333333333</v>
      </c>
      <c r="I12" s="41">
        <f t="shared" si="1"/>
        <v>3.2043957649645367E-3</v>
      </c>
      <c r="J12" s="43">
        <f t="shared" si="5"/>
        <v>29989.156781077672</v>
      </c>
      <c r="K12" s="44">
        <f t="shared" si="6"/>
        <v>6406.9071770561168</v>
      </c>
      <c r="L12" s="44">
        <f t="shared" si="7"/>
        <v>8015.9028095307467</v>
      </c>
      <c r="M12" s="44">
        <f t="shared" si="8"/>
        <v>44411.966767664533</v>
      </c>
      <c r="N12" s="41">
        <f t="shared" si="9"/>
        <v>1.6109415890463032E-2</v>
      </c>
      <c r="O12" s="43">
        <f t="shared" si="10"/>
        <v>300.62779776978277</v>
      </c>
      <c r="P12" s="141">
        <f t="shared" si="11"/>
        <v>16326.798797602753</v>
      </c>
      <c r="Q12" s="44"/>
      <c r="S12" s="180">
        <f>+R12+Q12+P12+O12+M12</f>
        <v>61039.393363037067</v>
      </c>
    </row>
    <row r="13" spans="1:19" x14ac:dyDescent="0.25">
      <c r="A13" s="34" t="s">
        <v>86</v>
      </c>
      <c r="B13" s="5" t="s">
        <v>119</v>
      </c>
      <c r="C13" s="2" t="s">
        <v>66</v>
      </c>
      <c r="D13" s="39">
        <f>+'Report Operating Data'!D10</f>
        <v>3590.5000000000005</v>
      </c>
      <c r="E13" s="41">
        <f t="shared" si="3"/>
        <v>4.9483129498427175E-2</v>
      </c>
      <c r="F13" s="39">
        <f>+'Report Operating Data'!F10</f>
        <v>69144</v>
      </c>
      <c r="G13" s="99">
        <f t="shared" si="4"/>
        <v>4.3021644596068546E-2</v>
      </c>
      <c r="H13" s="358">
        <v>14630.666666666666</v>
      </c>
      <c r="I13" s="41">
        <f t="shared" si="1"/>
        <v>3.7287205438977587E-2</v>
      </c>
      <c r="J13" s="43">
        <f t="shared" si="5"/>
        <v>85610.071494700358</v>
      </c>
      <c r="K13" s="44">
        <f t="shared" si="6"/>
        <v>19623.441410869022</v>
      </c>
      <c r="L13" s="44">
        <f t="shared" si="7"/>
        <v>24551.56517661989</v>
      </c>
      <c r="M13" s="44">
        <f t="shared" si="8"/>
        <v>129785.07808218927</v>
      </c>
      <c r="N13" s="41">
        <f t="shared" si="9"/>
        <v>4.7076541557813802E-2</v>
      </c>
      <c r="O13" s="43">
        <f t="shared" si="10"/>
        <v>878.52452946612937</v>
      </c>
      <c r="P13" s="141">
        <f t="shared" si="11"/>
        <v>47711.799566639551</v>
      </c>
      <c r="Q13" s="44"/>
      <c r="S13" s="180">
        <f>+R13+Q13+P13+O13+M13</f>
        <v>178375.40217829496</v>
      </c>
    </row>
    <row r="14" spans="1:19" x14ac:dyDescent="0.25">
      <c r="A14" s="34" t="s">
        <v>87</v>
      </c>
      <c r="B14" s="5" t="s">
        <v>119</v>
      </c>
      <c r="C14" s="2" t="s">
        <v>67</v>
      </c>
      <c r="D14" s="39">
        <f>+'Report Operating Data'!D11</f>
        <v>3741</v>
      </c>
      <c r="E14" s="41">
        <f t="shared" si="3"/>
        <v>5.1557272651055849E-2</v>
      </c>
      <c r="F14" s="39">
        <f>+'Report Operating Data'!F11</f>
        <v>89268</v>
      </c>
      <c r="G14" s="99">
        <f t="shared" si="4"/>
        <v>5.554286951581984E-2</v>
      </c>
      <c r="H14" s="358">
        <v>35650.666666666664</v>
      </c>
      <c r="I14" s="41">
        <f t="shared" si="1"/>
        <v>9.0858042379238377E-2</v>
      </c>
      <c r="J14" s="43">
        <f t="shared" si="5"/>
        <v>89198.517605256653</v>
      </c>
      <c r="K14" s="44">
        <f t="shared" si="6"/>
        <v>25334.741522987617</v>
      </c>
      <c r="L14" s="44">
        <f t="shared" si="7"/>
        <v>31697.169966830155</v>
      </c>
      <c r="M14" s="44">
        <f t="shared" si="8"/>
        <v>146230.42909507442</v>
      </c>
      <c r="N14" s="41">
        <f t="shared" si="9"/>
        <v>5.3041713069292569E-2</v>
      </c>
      <c r="O14" s="43">
        <f t="shared" si="10"/>
        <v>989.8442934481717</v>
      </c>
      <c r="P14" s="141">
        <f t="shared" si="11"/>
        <v>53757.466009378986</v>
      </c>
      <c r="Q14" s="44"/>
      <c r="S14" s="180">
        <f t="shared" si="12"/>
        <v>200977.73939790158</v>
      </c>
    </row>
    <row r="15" spans="1:19" x14ac:dyDescent="0.25">
      <c r="A15" s="34" t="s">
        <v>88</v>
      </c>
      <c r="B15" s="5" t="s">
        <v>119</v>
      </c>
      <c r="C15" s="2" t="s">
        <v>67</v>
      </c>
      <c r="D15" s="39">
        <f>+'Report Operating Data'!D12</f>
        <v>3655.0000000000009</v>
      </c>
      <c r="E15" s="41">
        <f t="shared" si="3"/>
        <v>5.03720479924109E-2</v>
      </c>
      <c r="F15" s="39">
        <f>+'Report Operating Data'!F12</f>
        <v>83334</v>
      </c>
      <c r="G15" s="99">
        <f t="shared" si="4"/>
        <v>5.1850713449739329E-2</v>
      </c>
      <c r="H15" s="358">
        <v>35650.666666666664</v>
      </c>
      <c r="I15" s="41">
        <f t="shared" si="1"/>
        <v>9.0858042379238377E-2</v>
      </c>
      <c r="J15" s="43">
        <f t="shared" si="5"/>
        <v>87147.976970653064</v>
      </c>
      <c r="K15" s="44">
        <f t="shared" si="6"/>
        <v>23650.640207875724</v>
      </c>
      <c r="L15" s="44">
        <f t="shared" si="7"/>
        <v>29590.132656896356</v>
      </c>
      <c r="M15" s="44">
        <f t="shared" si="8"/>
        <v>140388.74983542514</v>
      </c>
      <c r="N15" s="41">
        <f t="shared" si="9"/>
        <v>5.0922778747273328E-2</v>
      </c>
      <c r="O15" s="43">
        <f t="shared" si="10"/>
        <v>950.30154632569099</v>
      </c>
      <c r="P15" s="141">
        <f t="shared" si="11"/>
        <v>51609.938465476924</v>
      </c>
      <c r="Q15" s="44"/>
      <c r="S15" s="180">
        <f t="shared" si="12"/>
        <v>192948.98984722776</v>
      </c>
    </row>
    <row r="16" spans="1:19" x14ac:dyDescent="0.25">
      <c r="A16" s="34" t="s">
        <v>89</v>
      </c>
      <c r="B16" s="13" t="s">
        <v>118</v>
      </c>
      <c r="C16" s="50" t="s">
        <v>66</v>
      </c>
      <c r="D16" s="39">
        <f>+'Report Operating Data'!D13</f>
        <v>2651.6666666666665</v>
      </c>
      <c r="E16" s="41">
        <f t="shared" si="3"/>
        <v>3.6544426974886329E-2</v>
      </c>
      <c r="F16" s="39">
        <f>+'Report Operating Data'!F13</f>
        <v>27735</v>
      </c>
      <c r="G16" s="99">
        <f t="shared" si="4"/>
        <v>1.7256816395811076E-2</v>
      </c>
      <c r="H16" s="358">
        <v>11477.333333333334</v>
      </c>
      <c r="I16" s="41">
        <f t="shared" si="1"/>
        <v>2.9250730376261649E-2</v>
      </c>
      <c r="J16" s="43">
        <f t="shared" si="5"/>
        <v>63225.002900277701</v>
      </c>
      <c r="K16" s="44">
        <f t="shared" si="6"/>
        <v>7871.3431032403723</v>
      </c>
      <c r="L16" s="44">
        <f t="shared" si="7"/>
        <v>9848.1091659949179</v>
      </c>
      <c r="M16" s="44">
        <f t="shared" si="8"/>
        <v>80944.455169512992</v>
      </c>
      <c r="N16" s="41">
        <f t="shared" si="9"/>
        <v>2.9360732866755588E-2</v>
      </c>
      <c r="O16" s="43">
        <f t="shared" si="10"/>
        <v>547.91883968090349</v>
      </c>
      <c r="P16" s="141">
        <f t="shared" si="11"/>
        <v>29756.931059770559</v>
      </c>
      <c r="Q16" s="44"/>
      <c r="S16" s="180">
        <f t="shared" si="12"/>
        <v>111249.30506896446</v>
      </c>
    </row>
    <row r="17" spans="1:19" x14ac:dyDescent="0.25">
      <c r="A17" s="34" t="s">
        <v>5</v>
      </c>
      <c r="B17" s="13" t="s">
        <v>118</v>
      </c>
      <c r="C17" s="50" t="s">
        <v>66</v>
      </c>
      <c r="D17" s="39">
        <f>+'Report Operating Data'!D14</f>
        <v>3181.9999999999995</v>
      </c>
      <c r="E17" s="41">
        <f t="shared" si="3"/>
        <v>4.385331236986359E-2</v>
      </c>
      <c r="F17" s="39">
        <f>+'Report Operating Data'!F14</f>
        <v>27864</v>
      </c>
      <c r="G17" s="99">
        <f t="shared" si="4"/>
        <v>1.7337080658117173E-2</v>
      </c>
      <c r="H17" s="358">
        <v>13614.666666666668</v>
      </c>
      <c r="I17" s="41">
        <f t="shared" si="1"/>
        <v>3.4697863368030636E-2</v>
      </c>
      <c r="J17" s="43">
        <f t="shared" si="5"/>
        <v>75870.003480333224</v>
      </c>
      <c r="K17" s="44">
        <f t="shared" si="6"/>
        <v>7907.9540013949781</v>
      </c>
      <c r="L17" s="44">
        <f t="shared" si="7"/>
        <v>9893.9143249065201</v>
      </c>
      <c r="M17" s="44">
        <f t="shared" si="8"/>
        <v>93671.871806634721</v>
      </c>
      <c r="N17" s="41">
        <f t="shared" si="9"/>
        <v>3.3977309495554463E-2</v>
      </c>
      <c r="O17" s="43">
        <f t="shared" si="10"/>
        <v>634.0716384284292</v>
      </c>
      <c r="P17" s="141">
        <f t="shared" si="11"/>
        <v>34435.804475456396</v>
      </c>
      <c r="Q17" s="44"/>
      <c r="S17" s="180">
        <f t="shared" si="12"/>
        <v>128741.74792051956</v>
      </c>
    </row>
    <row r="18" spans="1:19" x14ac:dyDescent="0.25">
      <c r="A18" s="34" t="s">
        <v>60</v>
      </c>
      <c r="B18" s="13" t="s">
        <v>118</v>
      </c>
      <c r="C18" s="50" t="s">
        <v>66</v>
      </c>
      <c r="D18" s="39">
        <f>+'Report Operating Data'!D15</f>
        <v>2382.916666666667</v>
      </c>
      <c r="E18" s="41">
        <f t="shared" si="3"/>
        <v>3.2840599916620833E-2</v>
      </c>
      <c r="F18" s="39">
        <f>+'Report Operating Data'!F15</f>
        <v>37840</v>
      </c>
      <c r="G18" s="99">
        <f t="shared" si="4"/>
        <v>2.3544183609788754E-2</v>
      </c>
      <c r="H18" s="358">
        <v>9606.6666666666661</v>
      </c>
      <c r="I18" s="41">
        <f t="shared" si="1"/>
        <v>2.4483214725948554E-2</v>
      </c>
      <c r="J18" s="43">
        <f t="shared" si="5"/>
        <v>56817.063417141464</v>
      </c>
      <c r="K18" s="44">
        <f t="shared" si="6"/>
        <v>10739.196792017872</v>
      </c>
      <c r="L18" s="44">
        <f t="shared" si="7"/>
        <v>13436.179947403918</v>
      </c>
      <c r="M18" s="44">
        <f t="shared" si="8"/>
        <v>80992.440156563258</v>
      </c>
      <c r="N18" s="41">
        <f t="shared" si="9"/>
        <v>2.9378138313286138E-2</v>
      </c>
      <c r="O18" s="43">
        <f t="shared" si="10"/>
        <v>548.24365350998698</v>
      </c>
      <c r="P18" s="141">
        <f t="shared" si="11"/>
        <v>29774.57137804274</v>
      </c>
      <c r="Q18" s="44"/>
      <c r="S18" s="180">
        <f t="shared" si="12"/>
        <v>111315.25518811599</v>
      </c>
    </row>
    <row r="19" spans="1:19" x14ac:dyDescent="0.25">
      <c r="A19" s="34" t="s">
        <v>90</v>
      </c>
      <c r="B19" s="5" t="s">
        <v>121</v>
      </c>
      <c r="C19" s="50" t="s">
        <v>66</v>
      </c>
      <c r="D19" s="39">
        <f>+'Report Operating Data'!D16</f>
        <v>1290.0000000000002</v>
      </c>
      <c r="E19" s="41">
        <f t="shared" si="3"/>
        <v>1.7778369879674436E-2</v>
      </c>
      <c r="F19" s="39">
        <f>+'Report Operating Data'!F16</f>
        <v>35346</v>
      </c>
      <c r="G19" s="99">
        <f t="shared" si="4"/>
        <v>2.1992407871870859E-2</v>
      </c>
      <c r="H19" s="358">
        <v>1273.3333333333335</v>
      </c>
      <c r="I19" s="41">
        <f t="shared" si="1"/>
        <v>3.2451728054518911E-3</v>
      </c>
      <c r="J19" s="43">
        <f t="shared" si="5"/>
        <v>30758.109519054025</v>
      </c>
      <c r="K19" s="44">
        <f t="shared" si="6"/>
        <v>10031.386094362148</v>
      </c>
      <c r="L19" s="44">
        <f t="shared" si="7"/>
        <v>12550.613541779569</v>
      </c>
      <c r="M19" s="44">
        <f t="shared" si="8"/>
        <v>53340.109155195743</v>
      </c>
      <c r="N19" s="41">
        <f t="shared" si="9"/>
        <v>1.934789347472371E-2</v>
      </c>
      <c r="O19" s="43">
        <f t="shared" si="10"/>
        <v>361.06303582577351</v>
      </c>
      <c r="P19" s="141">
        <f t="shared" si="11"/>
        <v>19608.976890731054</v>
      </c>
      <c r="Q19" s="44"/>
      <c r="S19" s="180">
        <f t="shared" si="12"/>
        <v>73310.149081752577</v>
      </c>
    </row>
    <row r="20" spans="1:19" x14ac:dyDescent="0.25">
      <c r="A20" s="34" t="s">
        <v>91</v>
      </c>
      <c r="B20" s="13" t="s">
        <v>118</v>
      </c>
      <c r="C20" s="50" t="s">
        <v>66</v>
      </c>
      <c r="D20" s="39">
        <f>+'Report Operating Data'!D17</f>
        <v>2472.5000000000005</v>
      </c>
      <c r="E20" s="41">
        <f t="shared" si="3"/>
        <v>3.407520893604267E-2</v>
      </c>
      <c r="F20" s="39">
        <f>+'Report Operating Data'!F17</f>
        <v>53965</v>
      </c>
      <c r="G20" s="99">
        <f t="shared" si="4"/>
        <v>3.3577216398051009E-2</v>
      </c>
      <c r="H20" s="358">
        <v>8162.6666666666661</v>
      </c>
      <c r="I20" s="41">
        <f t="shared" si="1"/>
        <v>2.0803086821964894E-2</v>
      </c>
      <c r="J20" s="43">
        <f t="shared" si="5"/>
        <v>58953.04324485355</v>
      </c>
      <c r="K20" s="44">
        <f t="shared" si="6"/>
        <v>15315.559061343671</v>
      </c>
      <c r="L20" s="44">
        <f t="shared" si="7"/>
        <v>19161.824811354451</v>
      </c>
      <c r="M20" s="44">
        <f t="shared" si="8"/>
        <v>93430.427117551677</v>
      </c>
      <c r="N20" s="41">
        <f t="shared" si="9"/>
        <v>3.3889731007276068E-2</v>
      </c>
      <c r="O20" s="43">
        <f t="shared" si="10"/>
        <v>632.43728196000336</v>
      </c>
      <c r="P20" s="141">
        <f t="shared" si="11"/>
        <v>34347.044189742614</v>
      </c>
      <c r="Q20" s="44"/>
      <c r="S20" s="180">
        <f t="shared" si="12"/>
        <v>128409.90858925429</v>
      </c>
    </row>
    <row r="21" spans="1:19" x14ac:dyDescent="0.25">
      <c r="A21" s="34" t="s">
        <v>6</v>
      </c>
      <c r="B21" s="13" t="s">
        <v>118</v>
      </c>
      <c r="C21" s="50" t="s">
        <v>66</v>
      </c>
      <c r="D21" s="39">
        <f>+'Report Operating Data'!D18</f>
        <v>2508.333333333333</v>
      </c>
      <c r="E21" s="41">
        <f t="shared" si="3"/>
        <v>3.4569052543811395E-2</v>
      </c>
      <c r="F21" s="39">
        <f>+'Report Operating Data'!F18</f>
        <v>58910</v>
      </c>
      <c r="G21" s="99">
        <f t="shared" si="4"/>
        <v>3.6654013119784765E-2</v>
      </c>
      <c r="H21" s="358">
        <v>24879.333333333336</v>
      </c>
      <c r="I21" s="41">
        <f t="shared" si="1"/>
        <v>6.3406598914481208E-2</v>
      </c>
      <c r="J21" s="43">
        <f t="shared" si="5"/>
        <v>59807.435175938364</v>
      </c>
      <c r="K21" s="44">
        <f t="shared" si="6"/>
        <v>16718.976823936915</v>
      </c>
      <c r="L21" s="44">
        <f t="shared" si="7"/>
        <v>20917.68923629928</v>
      </c>
      <c r="M21" s="44">
        <f t="shared" si="8"/>
        <v>97444.101236174552</v>
      </c>
      <c r="N21" s="41">
        <f t="shared" si="9"/>
        <v>3.5345598655829737E-2</v>
      </c>
      <c r="O21" s="43">
        <f t="shared" si="10"/>
        <v>659.60613078760537</v>
      </c>
      <c r="P21" s="141">
        <f t="shared" si="11"/>
        <v>35822.557537681365</v>
      </c>
      <c r="Q21" s="44"/>
      <c r="S21" s="180">
        <f t="shared" si="12"/>
        <v>133926.26490464353</v>
      </c>
    </row>
    <row r="22" spans="1:19" x14ac:dyDescent="0.25">
      <c r="A22" s="34" t="s">
        <v>92</v>
      </c>
      <c r="B22" s="13" t="s">
        <v>118</v>
      </c>
      <c r="C22" s="50" t="s">
        <v>66</v>
      </c>
      <c r="D22" s="39">
        <f>+'Report Operating Data'!D19</f>
        <v>3242.9166666666665</v>
      </c>
      <c r="E22" s="41">
        <f t="shared" si="3"/>
        <v>4.4692846503070448E-2</v>
      </c>
      <c r="F22" s="39">
        <f>+'Report Operating Data'!F19</f>
        <v>78905</v>
      </c>
      <c r="G22" s="99">
        <f t="shared" si="4"/>
        <v>4.9094973777229961E-2</v>
      </c>
      <c r="H22" s="358">
        <v>24879.333333333336</v>
      </c>
      <c r="I22" s="41">
        <f t="shared" si="1"/>
        <v>6.3406598914481208E-2</v>
      </c>
      <c r="J22" s="43">
        <f t="shared" si="5"/>
        <v>77322.469763177462</v>
      </c>
      <c r="K22" s="44">
        <f t="shared" si="6"/>
        <v>22393.666037900904</v>
      </c>
      <c r="L22" s="44">
        <f t="shared" si="7"/>
        <v>28017.488867597942</v>
      </c>
      <c r="M22" s="44">
        <f t="shared" si="8"/>
        <v>127733.62466867632</v>
      </c>
      <c r="N22" s="41">
        <f t="shared" si="9"/>
        <v>4.6332424180822257E-2</v>
      </c>
      <c r="O22" s="43">
        <f t="shared" si="10"/>
        <v>864.63809374131642</v>
      </c>
      <c r="P22" s="141">
        <f t="shared" si="11"/>
        <v>46957.64095663475</v>
      </c>
      <c r="Q22" s="44"/>
      <c r="S22" s="180">
        <f t="shared" si="12"/>
        <v>175555.90371905238</v>
      </c>
    </row>
    <row r="23" spans="1:19" x14ac:dyDescent="0.25">
      <c r="A23" s="34" t="s">
        <v>93</v>
      </c>
      <c r="B23" s="5" t="s">
        <v>121</v>
      </c>
      <c r="C23" s="2" t="s">
        <v>66</v>
      </c>
      <c r="D23" s="39">
        <f>+'Report Operating Data'!D20</f>
        <v>3590.4999999999995</v>
      </c>
      <c r="E23" s="41">
        <f t="shared" si="3"/>
        <v>4.9483129498427161E-2</v>
      </c>
      <c r="F23" s="39">
        <f>+'Report Operating Data'!F20</f>
        <v>80238</v>
      </c>
      <c r="G23" s="99">
        <f t="shared" si="4"/>
        <v>4.9924371154392973E-2</v>
      </c>
      <c r="H23" s="358">
        <v>28298</v>
      </c>
      <c r="I23" s="41">
        <f t="shared" si="1"/>
        <v>7.2119293231945755E-2</v>
      </c>
      <c r="J23" s="43">
        <f t="shared" si="5"/>
        <v>85610.071494700343</v>
      </c>
      <c r="K23" s="44">
        <f t="shared" si="6"/>
        <v>22771.978652165169</v>
      </c>
      <c r="L23" s="44">
        <f t="shared" si="7"/>
        <v>28490.808843017854</v>
      </c>
      <c r="M23" s="44">
        <f t="shared" si="8"/>
        <v>136872.85898988336</v>
      </c>
      <c r="N23" s="41">
        <f t="shared" si="9"/>
        <v>4.9647470491896946E-2</v>
      </c>
      <c r="O23" s="43">
        <f t="shared" si="10"/>
        <v>926.50222828099402</v>
      </c>
      <c r="P23" s="141">
        <f t="shared" si="11"/>
        <v>50317.421006617435</v>
      </c>
      <c r="Q23" s="44"/>
      <c r="S23" s="180">
        <f t="shared" si="12"/>
        <v>188116.78222478178</v>
      </c>
    </row>
    <row r="24" spans="1:19" x14ac:dyDescent="0.25">
      <c r="A24" s="34" t="s">
        <v>94</v>
      </c>
      <c r="B24" s="5" t="s">
        <v>121</v>
      </c>
      <c r="C24" s="2" t="s">
        <v>66</v>
      </c>
      <c r="D24" s="39">
        <f>+'Report Operating Data'!D21</f>
        <v>3805.5</v>
      </c>
      <c r="E24" s="41">
        <f t="shared" si="3"/>
        <v>5.2446191145039574E-2</v>
      </c>
      <c r="F24" s="39">
        <f>+'Report Operating Data'!F21</f>
        <v>85914</v>
      </c>
      <c r="G24" s="99">
        <f t="shared" si="4"/>
        <v>5.345599869586129E-2</v>
      </c>
      <c r="H24" s="358">
        <v>28298</v>
      </c>
      <c r="I24" s="41">
        <f t="shared" si="1"/>
        <v>7.2119293231945755E-2</v>
      </c>
      <c r="J24" s="43">
        <f t="shared" si="5"/>
        <v>90736.423081209345</v>
      </c>
      <c r="K24" s="44">
        <f t="shared" si="6"/>
        <v>24382.858170967851</v>
      </c>
      <c r="L24" s="44">
        <f t="shared" si="7"/>
        <v>30506.235835128442</v>
      </c>
      <c r="M24" s="44">
        <f t="shared" si="8"/>
        <v>145625.51708730563</v>
      </c>
      <c r="N24" s="41">
        <f t="shared" si="9"/>
        <v>5.2822295200201999E-2</v>
      </c>
      <c r="O24" s="43">
        <f t="shared" si="10"/>
        <v>985.74960055399379</v>
      </c>
      <c r="P24" s="141">
        <f t="shared" si="11"/>
        <v>53535.087282204819</v>
      </c>
      <c r="Q24" s="44"/>
      <c r="S24" s="180">
        <f t="shared" si="12"/>
        <v>200146.35397006443</v>
      </c>
    </row>
    <row r="25" spans="1:19" x14ac:dyDescent="0.25">
      <c r="A25" s="34" t="s">
        <v>95</v>
      </c>
      <c r="B25" s="5" t="s">
        <v>119</v>
      </c>
      <c r="C25" s="2" t="s">
        <v>67</v>
      </c>
      <c r="D25" s="39">
        <f>+'Report Operating Data'!D22</f>
        <v>3009.9999999999995</v>
      </c>
      <c r="E25" s="41">
        <f t="shared" si="3"/>
        <v>4.1482863052573669E-2</v>
      </c>
      <c r="F25" s="39">
        <f>+'Report Operating Data'!F22</f>
        <v>62565</v>
      </c>
      <c r="G25" s="99">
        <f t="shared" si="4"/>
        <v>3.8928167218457543E-2</v>
      </c>
      <c r="H25" s="358">
        <v>6076</v>
      </c>
      <c r="I25" s="41">
        <f t="shared" si="1"/>
        <v>1.548508112507253E-2</v>
      </c>
      <c r="J25" s="43">
        <f t="shared" si="5"/>
        <v>71768.922211126031</v>
      </c>
      <c r="K25" s="44">
        <f t="shared" si="6"/>
        <v>17756.285604984096</v>
      </c>
      <c r="L25" s="44">
        <f t="shared" si="7"/>
        <v>22215.502072128071</v>
      </c>
      <c r="M25" s="44">
        <f t="shared" si="8"/>
        <v>111740.7098882382</v>
      </c>
      <c r="N25" s="41">
        <f t="shared" si="9"/>
        <v>4.0531363470167336E-2</v>
      </c>
      <c r="O25" s="43">
        <f t="shared" si="10"/>
        <v>756.38090316214425</v>
      </c>
      <c r="P25" s="141">
        <f t="shared" si="11"/>
        <v>41078.299850815238</v>
      </c>
      <c r="Q25" s="44"/>
      <c r="S25" s="180">
        <f t="shared" si="12"/>
        <v>153575.39064221559</v>
      </c>
    </row>
    <row r="26" spans="1:19" x14ac:dyDescent="0.25">
      <c r="A26" s="34" t="s">
        <v>99</v>
      </c>
      <c r="B26" s="5" t="s">
        <v>119</v>
      </c>
      <c r="C26" s="2" t="s">
        <v>67</v>
      </c>
      <c r="D26" s="39">
        <f>+'Report Operating Data'!D23</f>
        <v>2580</v>
      </c>
      <c r="E26" s="41">
        <f t="shared" si="3"/>
        <v>3.5556739759348865E-2</v>
      </c>
      <c r="F26" s="39">
        <f>+'Report Operating Data'!F23</f>
        <v>50740</v>
      </c>
      <c r="G26" s="99">
        <f t="shared" si="4"/>
        <v>3.1570609840398556E-2</v>
      </c>
      <c r="H26" s="358">
        <v>6076</v>
      </c>
      <c r="I26" s="41">
        <f t="shared" si="1"/>
        <v>1.548508112507253E-2</v>
      </c>
      <c r="J26" s="43">
        <f t="shared" si="5"/>
        <v>61516.219038108036</v>
      </c>
      <c r="K26" s="44">
        <f t="shared" si="6"/>
        <v>14400.286607478509</v>
      </c>
      <c r="L26" s="44">
        <f t="shared" si="7"/>
        <v>18016.695838564345</v>
      </c>
      <c r="M26" s="44">
        <f t="shared" si="8"/>
        <v>93933.201484150894</v>
      </c>
      <c r="N26" s="41">
        <f t="shared" si="9"/>
        <v>3.4072100804429656E-2</v>
      </c>
      <c r="O26" s="43">
        <f t="shared" si="10"/>
        <v>635.8405978139607</v>
      </c>
      <c r="P26" s="141">
        <f t="shared" si="11"/>
        <v>34531.874912664665</v>
      </c>
      <c r="Q26" s="44"/>
      <c r="S26" s="180">
        <f t="shared" si="12"/>
        <v>129100.91699462952</v>
      </c>
    </row>
    <row r="27" spans="1:19" x14ac:dyDescent="0.25">
      <c r="A27" s="34" t="s">
        <v>96</v>
      </c>
      <c r="B27" s="5" t="s">
        <v>119</v>
      </c>
      <c r="C27" s="2" t="s">
        <v>67</v>
      </c>
      <c r="D27" s="39">
        <f>+'Report Operating Data'!D24</f>
        <v>3027.916666666667</v>
      </c>
      <c r="E27" s="41">
        <f t="shared" si="3"/>
        <v>4.1729784856458042E-2</v>
      </c>
      <c r="F27" s="39">
        <f>+'Report Operating Data'!F24</f>
        <v>61705</v>
      </c>
      <c r="G27" s="99">
        <f t="shared" si="4"/>
        <v>3.8393072136416892E-2</v>
      </c>
      <c r="H27" s="358">
        <v>5673.333333333333</v>
      </c>
      <c r="I27" s="41">
        <f t="shared" si="1"/>
        <v>1.445885893947413E-2</v>
      </c>
      <c r="J27" s="43">
        <f t="shared" si="5"/>
        <v>72196.11817666846</v>
      </c>
      <c r="K27" s="44">
        <f t="shared" si="6"/>
        <v>17512.212950620054</v>
      </c>
      <c r="L27" s="44">
        <f t="shared" si="7"/>
        <v>21910.134346050709</v>
      </c>
      <c r="M27" s="44">
        <f t="shared" si="8"/>
        <v>111618.46547333922</v>
      </c>
      <c r="N27" s="41">
        <f t="shared" si="9"/>
        <v>4.048702213013626E-2</v>
      </c>
      <c r="O27" s="43">
        <f t="shared" si="10"/>
        <v>755.55342192419357</v>
      </c>
      <c r="P27" s="141">
        <f t="shared" si="11"/>
        <v>41033.360162000572</v>
      </c>
      <c r="Q27" s="44"/>
      <c r="S27" s="180">
        <f t="shared" si="12"/>
        <v>153407.37905726398</v>
      </c>
    </row>
    <row r="28" spans="1:19" x14ac:dyDescent="0.25">
      <c r="A28" s="34" t="s">
        <v>97</v>
      </c>
      <c r="B28" s="5" t="s">
        <v>119</v>
      </c>
      <c r="C28" s="2" t="s">
        <v>67</v>
      </c>
      <c r="D28" s="39">
        <f>+'Report Operating Data'!D25</f>
        <v>2394.1666666666665</v>
      </c>
      <c r="E28" s="41">
        <f t="shared" si="3"/>
        <v>3.2995643839990076E-2</v>
      </c>
      <c r="F28" s="39">
        <f>+'Report Operating Data'!F25</f>
        <v>134470</v>
      </c>
      <c r="G28" s="99">
        <f t="shared" si="4"/>
        <v>8.3667715909310089E-2</v>
      </c>
      <c r="H28" s="358">
        <v>3662.666666666667</v>
      </c>
      <c r="I28" s="41">
        <f t="shared" si="1"/>
        <v>9.3345441848966954E-3</v>
      </c>
      <c r="J28" s="43">
        <f t="shared" si="5"/>
        <v>57085.302744342494</v>
      </c>
      <c r="K28" s="44">
        <f t="shared" si="6"/>
        <v>38163.313758526514</v>
      </c>
      <c r="L28" s="44">
        <f t="shared" si="7"/>
        <v>47747.439680956784</v>
      </c>
      <c r="M28" s="44">
        <f t="shared" si="8"/>
        <v>142996.05618382577</v>
      </c>
      <c r="N28" s="41">
        <f t="shared" si="9"/>
        <v>5.1868518946980295E-2</v>
      </c>
      <c r="O28" s="43">
        <f t="shared" si="10"/>
        <v>967.95059055134652</v>
      </c>
      <c r="P28" s="141">
        <f t="shared" si="11"/>
        <v>52568.440627219577</v>
      </c>
      <c r="Q28" s="44"/>
      <c r="S28" s="180">
        <f t="shared" si="12"/>
        <v>196532.4474015967</v>
      </c>
    </row>
    <row r="29" spans="1:19" x14ac:dyDescent="0.25">
      <c r="A29" s="34" t="s">
        <v>98</v>
      </c>
      <c r="B29" s="5" t="s">
        <v>119</v>
      </c>
      <c r="C29" s="2" t="s">
        <v>67</v>
      </c>
      <c r="D29" s="39">
        <f>+'Report Operating Data'!D26</f>
        <v>2394.1666666666665</v>
      </c>
      <c r="E29" s="41">
        <f t="shared" si="3"/>
        <v>3.2995643839990076E-2</v>
      </c>
      <c r="F29" s="39">
        <f>+'Report Operating Data'!F26</f>
        <v>134470</v>
      </c>
      <c r="G29" s="99">
        <f t="shared" si="4"/>
        <v>8.3667715909310089E-2</v>
      </c>
      <c r="H29" s="358">
        <v>3662.666666666667</v>
      </c>
      <c r="I29" s="41">
        <f t="shared" si="1"/>
        <v>9.3345441848966954E-3</v>
      </c>
      <c r="J29" s="43">
        <f t="shared" si="5"/>
        <v>57085.302744342494</v>
      </c>
      <c r="K29" s="44">
        <f t="shared" si="6"/>
        <v>38163.313758526514</v>
      </c>
      <c r="L29" s="44">
        <f t="shared" si="7"/>
        <v>47747.439680956784</v>
      </c>
      <c r="M29" s="44">
        <f t="shared" si="8"/>
        <v>142996.05618382577</v>
      </c>
      <c r="N29" s="41">
        <f t="shared" si="9"/>
        <v>5.1868518946980295E-2</v>
      </c>
      <c r="O29" s="43">
        <f t="shared" si="10"/>
        <v>967.95059055134652</v>
      </c>
      <c r="P29" s="141">
        <f t="shared" si="11"/>
        <v>52568.440627219577</v>
      </c>
      <c r="Q29" s="44"/>
      <c r="S29" s="180">
        <f t="shared" si="12"/>
        <v>196532.4474015967</v>
      </c>
    </row>
    <row r="30" spans="1:19" x14ac:dyDescent="0.25">
      <c r="A30" s="34" t="s">
        <v>100</v>
      </c>
      <c r="B30" s="5" t="s">
        <v>119</v>
      </c>
      <c r="C30" s="2" t="s">
        <v>66</v>
      </c>
      <c r="D30" s="39">
        <f>+'Report Operating Data'!D27</f>
        <v>2379.9999999999995</v>
      </c>
      <c r="E30" s="41">
        <f t="shared" si="3"/>
        <v>3.280040334389546E-2</v>
      </c>
      <c r="F30" s="39">
        <f>+'Report Operating Data'!F27</f>
        <v>134470</v>
      </c>
      <c r="G30" s="99">
        <f t="shared" si="4"/>
        <v>8.3667715909310089E-2</v>
      </c>
      <c r="H30" s="358">
        <v>17043.333333333336</v>
      </c>
      <c r="I30" s="41">
        <f t="shared" si="1"/>
        <v>4.3436043335799791E-2</v>
      </c>
      <c r="J30" s="43">
        <f t="shared" si="5"/>
        <v>56747.519887867093</v>
      </c>
      <c r="K30" s="44">
        <f t="shared" si="6"/>
        <v>38163.313758526514</v>
      </c>
      <c r="L30" s="44">
        <f t="shared" si="7"/>
        <v>47747.439680956784</v>
      </c>
      <c r="M30" s="44">
        <f t="shared" si="8"/>
        <v>142658.27332735038</v>
      </c>
      <c r="N30" s="41">
        <f t="shared" si="9"/>
        <v>5.1745996012022316E-2</v>
      </c>
      <c r="O30" s="43">
        <f t="shared" si="10"/>
        <v>965.66411409787599</v>
      </c>
      <c r="P30" s="141">
        <f t="shared" si="11"/>
        <v>52444.264349150122</v>
      </c>
      <c r="Q30" s="44"/>
      <c r="S30" s="180">
        <f t="shared" si="12"/>
        <v>196068.2017905984</v>
      </c>
    </row>
    <row r="31" spans="1:19" x14ac:dyDescent="0.25">
      <c r="A31" s="51" t="s">
        <v>101</v>
      </c>
      <c r="B31" s="52" t="s">
        <v>119</v>
      </c>
      <c r="C31" s="6" t="s">
        <v>66</v>
      </c>
      <c r="D31" s="55">
        <f>+'Report Operating Data'!D28</f>
        <v>2379.9999999999995</v>
      </c>
      <c r="E31" s="57">
        <f t="shared" si="3"/>
        <v>3.280040334389546E-2</v>
      </c>
      <c r="F31" s="55">
        <f>+'Report Operating Data'!F28</f>
        <v>15300</v>
      </c>
      <c r="G31" s="102">
        <f t="shared" si="4"/>
        <v>9.5197148316534877E-3</v>
      </c>
      <c r="H31" s="359">
        <v>17043.333333333336</v>
      </c>
      <c r="I31" s="57">
        <f t="shared" si="1"/>
        <v>4.3436043335799791E-2</v>
      </c>
      <c r="J31" s="59">
        <f t="shared" si="5"/>
        <v>56747.519887867093</v>
      </c>
      <c r="K31" s="60">
        <f t="shared" si="6"/>
        <v>4342.2228043835476</v>
      </c>
      <c r="L31" s="60">
        <f t="shared" si="7"/>
        <v>5432.7048941670182</v>
      </c>
      <c r="M31" s="60">
        <f t="shared" si="8"/>
        <v>66522.447586417664</v>
      </c>
      <c r="N31" s="57">
        <f t="shared" si="9"/>
        <v>2.4129482484467876E-2</v>
      </c>
      <c r="O31" s="59">
        <f t="shared" si="10"/>
        <v>450.29523292179545</v>
      </c>
      <c r="P31" s="142">
        <f t="shared" si="11"/>
        <v>24455.089389517481</v>
      </c>
      <c r="Q31" s="60"/>
      <c r="R31" s="52"/>
      <c r="S31" s="181">
        <f t="shared" si="12"/>
        <v>91427.83220885694</v>
      </c>
    </row>
    <row r="32" spans="1:19" x14ac:dyDescent="0.25">
      <c r="D32" s="40"/>
      <c r="F32" s="40"/>
      <c r="G32" s="41"/>
      <c r="J32" s="44"/>
      <c r="K32" s="44"/>
      <c r="L32" s="44"/>
      <c r="M32" s="44"/>
    </row>
    <row r="33" spans="1:19" s="325" customFormat="1" x14ac:dyDescent="0.25">
      <c r="A33" s="20" t="s">
        <v>1</v>
      </c>
      <c r="B33" s="334"/>
      <c r="C33" s="336"/>
      <c r="D33" s="328">
        <f>SUM(D34:D38)</f>
        <v>4963.75</v>
      </c>
      <c r="E33" s="330">
        <f>+D33/$D$4</f>
        <v>6.8408824411034075E-2</v>
      </c>
      <c r="F33" s="328">
        <f t="shared" ref="F33:H33" si="13">SUM(F34:F38)</f>
        <v>75660</v>
      </c>
      <c r="G33" s="329">
        <f t="shared" si="13"/>
        <v>4.7075923147902148E-2</v>
      </c>
      <c r="H33" s="357">
        <f t="shared" si="13"/>
        <v>8759</v>
      </c>
      <c r="I33" s="330">
        <f>+H33/$H$4</f>
        <v>2.2322881101795637E-2</v>
      </c>
      <c r="J33" s="331">
        <f>SUM(J34:J38)</f>
        <v>118353.15203504216</v>
      </c>
      <c r="K33" s="332">
        <f t="shared" ref="K33:R33" si="14">SUM(K34:K38)</f>
        <v>21472.717475794721</v>
      </c>
      <c r="L33" s="332">
        <f t="shared" si="14"/>
        <v>26865.258319782784</v>
      </c>
      <c r="M33" s="332">
        <f t="shared" si="14"/>
        <v>166691.12783061966</v>
      </c>
      <c r="N33" s="330">
        <f t="shared" si="14"/>
        <v>6.0463359290561736E-2</v>
      </c>
      <c r="O33" s="331">
        <f t="shared" si="14"/>
        <v>1128.3442350039329</v>
      </c>
      <c r="P33" s="333">
        <f t="shared" si="14"/>
        <v>61279.261053070528</v>
      </c>
      <c r="Q33" s="332">
        <f t="shared" si="14"/>
        <v>0</v>
      </c>
      <c r="R33" s="334">
        <f t="shared" si="14"/>
        <v>0</v>
      </c>
      <c r="S33" s="335">
        <f t="shared" si="12"/>
        <v>229098.73311869413</v>
      </c>
    </row>
    <row r="34" spans="1:19" x14ac:dyDescent="0.25">
      <c r="A34" s="34"/>
      <c r="D34" s="65"/>
      <c r="F34" s="39"/>
      <c r="G34" s="99"/>
      <c r="H34" s="358"/>
      <c r="J34" s="43"/>
      <c r="K34" s="44"/>
      <c r="L34" s="44"/>
      <c r="M34" s="44"/>
      <c r="O34" s="43"/>
      <c r="P34" s="141"/>
      <c r="Q34" s="44"/>
      <c r="S34" s="180"/>
    </row>
    <row r="35" spans="1:19" x14ac:dyDescent="0.25">
      <c r="A35" s="34" t="s">
        <v>80</v>
      </c>
      <c r="B35" s="5" t="s">
        <v>120</v>
      </c>
      <c r="C35" s="2" t="s">
        <v>68</v>
      </c>
      <c r="D35" s="39">
        <f>+'Report Operating Data'!D32</f>
        <v>2300</v>
      </c>
      <c r="E35" s="41">
        <f>+D35/$D$4</f>
        <v>3.1697868777714105E-2</v>
      </c>
      <c r="F35" s="39">
        <f>+'Report Operating Data'!F32</f>
        <v>22200</v>
      </c>
      <c r="G35" s="99">
        <f>+F35/$F$4</f>
        <v>1.381291955965408E-2</v>
      </c>
      <c r="H35" s="358">
        <v>3021</v>
      </c>
      <c r="I35" s="41">
        <f>+H35/$H$4</f>
        <v>7.6992149570184517E-3</v>
      </c>
      <c r="J35" s="47">
        <f>+E35*$J$4</f>
        <v>54840.040227770733</v>
      </c>
      <c r="K35" s="44">
        <f>+$K$4*G35</f>
        <v>6300.4801475369122</v>
      </c>
      <c r="L35" s="44">
        <f>+$L$4*G35</f>
        <v>7882.748277810967</v>
      </c>
      <c r="M35" s="44">
        <f>SUM(J35:L35)</f>
        <v>69023.268653118605</v>
      </c>
      <c r="N35" s="41">
        <f>+M35/$M$4</f>
        <v>2.5036597605981675E-2</v>
      </c>
      <c r="O35" s="43">
        <f>+N35*$O$4</f>
        <v>467.22347061573981</v>
      </c>
      <c r="P35" s="141">
        <f>+N35*$P$4</f>
        <v>25374.445260389661</v>
      </c>
      <c r="Q35" s="44"/>
      <c r="S35" s="180">
        <f t="shared" si="12"/>
        <v>94864.937384124001</v>
      </c>
    </row>
    <row r="36" spans="1:19" x14ac:dyDescent="0.25">
      <c r="A36" s="134" t="s">
        <v>105</v>
      </c>
      <c r="D36" s="39"/>
      <c r="F36" s="39"/>
      <c r="G36" s="99"/>
      <c r="H36" s="358"/>
      <c r="J36" s="43"/>
      <c r="K36" s="44"/>
      <c r="L36" s="44"/>
      <c r="M36" s="44"/>
      <c r="O36" s="43"/>
      <c r="P36" s="141"/>
      <c r="Q36" s="44"/>
      <c r="S36" s="180"/>
    </row>
    <row r="37" spans="1:19" x14ac:dyDescent="0.25">
      <c r="A37" s="34" t="s">
        <v>107</v>
      </c>
      <c r="B37" s="5" t="s">
        <v>120</v>
      </c>
      <c r="C37" s="2" t="s">
        <v>68</v>
      </c>
      <c r="D37" s="39">
        <f>+'Report Operating Data'!D34</f>
        <v>675</v>
      </c>
      <c r="E37" s="41">
        <f>+D37/$D$4</f>
        <v>9.3026354021552259E-3</v>
      </c>
      <c r="F37" s="39">
        <f>+'Report Operating Data'!F34</f>
        <v>12180</v>
      </c>
      <c r="G37" s="99">
        <f>+F37/$F$4</f>
        <v>7.5784396502966977E-3</v>
      </c>
      <c r="H37" s="358">
        <v>501</v>
      </c>
      <c r="I37" s="41">
        <f>+H37/$H$4</f>
        <v>1.2768310802602596E-3</v>
      </c>
      <c r="J37" s="43">
        <f>+E37*$J$4</f>
        <v>16094.359632063148</v>
      </c>
      <c r="K37" s="44">
        <f>+$K$4*G37</f>
        <v>3456.7499187837652</v>
      </c>
      <c r="L37" s="44">
        <f>+$L$4*G37</f>
        <v>4324.8591902584494</v>
      </c>
      <c r="M37" s="44">
        <f t="shared" ref="M37:M38" si="15">SUM(J37:L37)</f>
        <v>23875.96874110536</v>
      </c>
      <c r="N37" s="41">
        <f>+M37/$M$4</f>
        <v>8.6604565893308103E-3</v>
      </c>
      <c r="O37" s="43">
        <f>+N37*$O$4</f>
        <v>161.61814989658765</v>
      </c>
      <c r="P37" s="141">
        <f>+N37*$P$4</f>
        <v>8777.322107196087</v>
      </c>
      <c r="Q37" s="44"/>
      <c r="S37" s="180">
        <f t="shared" si="12"/>
        <v>32814.908998198036</v>
      </c>
    </row>
    <row r="38" spans="1:19" x14ac:dyDescent="0.25">
      <c r="A38" s="51" t="s">
        <v>106</v>
      </c>
      <c r="B38" s="52" t="s">
        <v>120</v>
      </c>
      <c r="C38" s="6" t="s">
        <v>68</v>
      </c>
      <c r="D38" s="55">
        <f>+'Report Operating Data'!D35</f>
        <v>1988.75</v>
      </c>
      <c r="E38" s="57">
        <f>+D38/$D$4</f>
        <v>2.740832023116475E-2</v>
      </c>
      <c r="F38" s="55">
        <f>+'Report Operating Data'!F35</f>
        <v>41280</v>
      </c>
      <c r="G38" s="102">
        <f>+F38/$F$4</f>
        <v>2.568456393795137E-2</v>
      </c>
      <c r="H38" s="359">
        <v>5237</v>
      </c>
      <c r="I38" s="57">
        <f>+H38/$H$4</f>
        <v>1.3346835064516924E-2</v>
      </c>
      <c r="J38" s="59">
        <f>+E38*$J$4</f>
        <v>47418.752175208283</v>
      </c>
      <c r="K38" s="60">
        <f>+$K$4*G38</f>
        <v>11715.487409474043</v>
      </c>
      <c r="L38" s="60">
        <f>+$L$4*G38</f>
        <v>14657.650851713366</v>
      </c>
      <c r="M38" s="60">
        <f t="shared" si="15"/>
        <v>73791.890436395697</v>
      </c>
      <c r="N38" s="57">
        <f>+M38/$M$4</f>
        <v>2.6766305095249254E-2</v>
      </c>
      <c r="O38" s="59">
        <f>+N38*$O$4</f>
        <v>499.50261449160547</v>
      </c>
      <c r="P38" s="142">
        <f>+N38*$P$4</f>
        <v>27127.493685484773</v>
      </c>
      <c r="Q38" s="60"/>
      <c r="R38" s="52"/>
      <c r="S38" s="181">
        <f t="shared" si="12"/>
        <v>101418.88673637208</v>
      </c>
    </row>
    <row r="39" spans="1:19" x14ac:dyDescent="0.25">
      <c r="D39" s="40"/>
      <c r="F39" s="40"/>
      <c r="G39" s="41"/>
      <c r="J39" s="44"/>
      <c r="K39" s="44"/>
      <c r="L39" s="44"/>
      <c r="M39" s="44"/>
    </row>
    <row r="40" spans="1:19" x14ac:dyDescent="0.25">
      <c r="A40" s="82" t="s">
        <v>124</v>
      </c>
      <c r="B40" s="3"/>
      <c r="C40" s="4"/>
      <c r="J40" s="35"/>
      <c r="K40" s="35"/>
    </row>
    <row r="41" spans="1:19" x14ac:dyDescent="0.25">
      <c r="A41" s="83" t="s">
        <v>119</v>
      </c>
      <c r="B41" s="84"/>
      <c r="C41" s="85"/>
      <c r="D41" s="88">
        <f>SUM(D7:D11,D13:D15,D25:D31,D34)</f>
        <v>41212.25</v>
      </c>
      <c r="E41" s="90">
        <f>SUM(E7:E11,E13:E15,E25:E31,E34)</f>
        <v>0.56797412718884699</v>
      </c>
      <c r="F41" s="88">
        <f>SUM(F7:F11,F13:F15,F25:F31,F34)</f>
        <v>1022239</v>
      </c>
      <c r="G41" s="90">
        <f>SUM(G7:G11,G13:G15,G25:G31,G34)</f>
        <v>0.63604076926762287</v>
      </c>
      <c r="H41" s="87">
        <f>SUM(H7:H11,H13:H15,H25:H31,H34)</f>
        <v>231872</v>
      </c>
      <c r="I41" s="91">
        <f>+H41/$H$44</f>
        <v>0.59094087074272827</v>
      </c>
      <c r="J41" s="92">
        <f t="shared" ref="J41:R41" si="16">SUM(J7:J11,J13:J15,J25:J31,J34)</f>
        <v>982644.10777258431</v>
      </c>
      <c r="K41" s="93">
        <f t="shared" si="16"/>
        <v>290116.96060981922</v>
      </c>
      <c r="L41" s="93">
        <f t="shared" si="16"/>
        <v>362975.34760185605</v>
      </c>
      <c r="M41" s="93">
        <f t="shared" si="16"/>
        <v>1635736.4159842597</v>
      </c>
      <c r="N41" s="133">
        <f t="shared" si="16"/>
        <v>0.59332563113262837</v>
      </c>
      <c r="O41" s="92">
        <f t="shared" si="16"/>
        <v>11072.417464457281</v>
      </c>
      <c r="P41" s="158">
        <f t="shared" si="16"/>
        <v>601332.05740240251</v>
      </c>
      <c r="Q41" s="93">
        <f t="shared" si="16"/>
        <v>10000</v>
      </c>
      <c r="R41" s="84">
        <f t="shared" si="16"/>
        <v>0</v>
      </c>
      <c r="S41" s="182">
        <f t="shared" ref="S41:S44" si="17">+R41+Q41+P41+O41+M41</f>
        <v>2258140.8908511195</v>
      </c>
    </row>
    <row r="42" spans="1:19" x14ac:dyDescent="0.25">
      <c r="A42" s="97" t="s">
        <v>118</v>
      </c>
      <c r="D42" s="39">
        <f>SUM(D16:D18,D20:D22,)</f>
        <v>16440.333333333332</v>
      </c>
      <c r="E42" s="98">
        <f>SUM(E16:E18,E20:E22,)</f>
        <v>0.22657544724429529</v>
      </c>
      <c r="F42" s="39">
        <f>SUM(F16:F18,F20:F22,)</f>
        <v>285219</v>
      </c>
      <c r="G42" s="98">
        <f>SUM(G16:G18,G20:G22,)</f>
        <v>0.17746428395878275</v>
      </c>
      <c r="H42" s="37">
        <f>SUM(H16:H18,H20:H22,)</f>
        <v>92620</v>
      </c>
      <c r="I42" s="99">
        <f t="shared" ref="I42:I44" si="18">+H42/$H$44</f>
        <v>0.23604809312116812</v>
      </c>
      <c r="J42" s="43">
        <f t="shared" ref="J42:R42" si="19">SUM(J16:J18,J20:J22,)</f>
        <v>391995.01798172179</v>
      </c>
      <c r="K42" s="44">
        <f t="shared" si="19"/>
        <v>80946.695819834713</v>
      </c>
      <c r="L42" s="44">
        <f t="shared" si="19"/>
        <v>101275.20635355703</v>
      </c>
      <c r="M42" s="44">
        <f t="shared" si="19"/>
        <v>574216.92015511345</v>
      </c>
      <c r="N42" s="41">
        <f t="shared" si="19"/>
        <v>0.20828393451952426</v>
      </c>
      <c r="O42" s="43">
        <f t="shared" si="19"/>
        <v>3886.9156381082448</v>
      </c>
      <c r="P42" s="141">
        <f t="shared" si="19"/>
        <v>211094.54959732841</v>
      </c>
      <c r="Q42" s="44">
        <f t="shared" si="19"/>
        <v>0</v>
      </c>
      <c r="R42" s="5">
        <f t="shared" si="19"/>
        <v>0</v>
      </c>
      <c r="S42" s="180">
        <f t="shared" si="17"/>
        <v>789198.38539055013</v>
      </c>
    </row>
    <row r="43" spans="1:19" x14ac:dyDescent="0.25">
      <c r="A43" s="100" t="s">
        <v>120</v>
      </c>
      <c r="B43" s="52"/>
      <c r="C43" s="6"/>
      <c r="D43" s="55">
        <f>SUM(D12,D19,D23:D24,D35:D38)</f>
        <v>14907.5</v>
      </c>
      <c r="E43" s="101">
        <f>SUM(E12,E19,E23:E24,E35:E38)</f>
        <v>0.20545042556685783</v>
      </c>
      <c r="F43" s="55">
        <f>SUM(F12,F19,F23:F24,F35:F38)</f>
        <v>299733</v>
      </c>
      <c r="G43" s="101">
        <f>SUM(G12,G19,G23:G24,G35:G38)</f>
        <v>0.18649494677359443</v>
      </c>
      <c r="H43" s="54">
        <f>SUM(H12,H19,H23:H24,H35:H38)</f>
        <v>67885.666666666672</v>
      </c>
      <c r="I43" s="102">
        <f t="shared" si="18"/>
        <v>0.17301103613610358</v>
      </c>
      <c r="J43" s="59">
        <f t="shared" ref="J43:R43" si="20">SUM(J12,J19,J23:J24,J35:J38)</f>
        <v>355446.91291108355</v>
      </c>
      <c r="K43" s="60">
        <f t="shared" si="20"/>
        <v>85065.847570346014</v>
      </c>
      <c r="L43" s="60">
        <f t="shared" si="20"/>
        <v>106428.81934923939</v>
      </c>
      <c r="M43" s="60">
        <f t="shared" si="20"/>
        <v>546941.57983066898</v>
      </c>
      <c r="N43" s="57">
        <f t="shared" si="20"/>
        <v>0.19839043434784742</v>
      </c>
      <c r="O43" s="59">
        <f t="shared" si="20"/>
        <v>3702.2868974344769</v>
      </c>
      <c r="P43" s="142">
        <f t="shared" si="20"/>
        <v>201067.54503022658</v>
      </c>
      <c r="Q43" s="60">
        <f t="shared" si="20"/>
        <v>0</v>
      </c>
      <c r="R43" s="52">
        <f t="shared" si="20"/>
        <v>0</v>
      </c>
      <c r="S43" s="181">
        <f t="shared" si="17"/>
        <v>751711.41175833007</v>
      </c>
    </row>
    <row r="44" spans="1:19" s="325" customFormat="1" x14ac:dyDescent="0.25">
      <c r="A44" s="103" t="s">
        <v>52</v>
      </c>
      <c r="B44" s="337"/>
      <c r="C44" s="338"/>
      <c r="D44" s="339">
        <f t="shared" ref="D44:H44" si="21">SUM(D41:D43)</f>
        <v>72560.083333333328</v>
      </c>
      <c r="E44" s="340">
        <f t="shared" si="21"/>
        <v>1.0000000000000002</v>
      </c>
      <c r="F44" s="339">
        <f t="shared" si="21"/>
        <v>1607191</v>
      </c>
      <c r="G44" s="341">
        <f t="shared" si="21"/>
        <v>1</v>
      </c>
      <c r="H44" s="342">
        <f t="shared" si="21"/>
        <v>392377.66666666669</v>
      </c>
      <c r="I44" s="343">
        <f t="shared" si="18"/>
        <v>1</v>
      </c>
      <c r="J44" s="344">
        <f t="shared" ref="J44:R44" si="22">SUM(J41:J43)</f>
        <v>1730086.0386653896</v>
      </c>
      <c r="K44" s="345">
        <f t="shared" si="22"/>
        <v>456129.50399999996</v>
      </c>
      <c r="L44" s="345">
        <f t="shared" si="22"/>
        <v>570679.3733046524</v>
      </c>
      <c r="M44" s="345">
        <f t="shared" si="22"/>
        <v>2756894.9159700419</v>
      </c>
      <c r="N44" s="346">
        <f t="shared" si="22"/>
        <v>1</v>
      </c>
      <c r="O44" s="344">
        <f>SUM(O41:O43)</f>
        <v>18661.620000000003</v>
      </c>
      <c r="P44" s="347">
        <f>SUM(P41:P43)</f>
        <v>1013494.1520299575</v>
      </c>
      <c r="Q44" s="345">
        <f t="shared" si="22"/>
        <v>10000</v>
      </c>
      <c r="R44" s="348">
        <f t="shared" si="22"/>
        <v>0</v>
      </c>
      <c r="S44" s="349">
        <f t="shared" si="17"/>
        <v>3799050.6879999992</v>
      </c>
    </row>
    <row r="45" spans="1:19" x14ac:dyDescent="0.25">
      <c r="B45" s="3"/>
      <c r="C45" s="4"/>
      <c r="D45" s="119"/>
      <c r="F45" s="119"/>
      <c r="G45" s="119"/>
      <c r="H45" s="119"/>
      <c r="J45" s="35"/>
      <c r="K45" s="35"/>
    </row>
    <row r="46" spans="1:19" x14ac:dyDescent="0.25">
      <c r="A46" s="82" t="s">
        <v>126</v>
      </c>
      <c r="B46" s="3"/>
      <c r="C46" s="4"/>
      <c r="J46" s="35"/>
      <c r="K46" s="35"/>
    </row>
    <row r="47" spans="1:19" x14ac:dyDescent="0.25">
      <c r="A47" s="83" t="s">
        <v>119</v>
      </c>
      <c r="B47" s="84"/>
      <c r="C47" s="85"/>
      <c r="D47" s="120">
        <f t="shared" ref="D47:S47" si="23">+D41/D44</f>
        <v>0.56797412718884699</v>
      </c>
      <c r="E47" s="94"/>
      <c r="F47" s="120">
        <f t="shared" si="23"/>
        <v>0.63604076926762287</v>
      </c>
      <c r="G47" s="94"/>
      <c r="H47" s="94">
        <f t="shared" si="23"/>
        <v>0.59094087074272827</v>
      </c>
      <c r="I47" s="91">
        <f t="shared" si="23"/>
        <v>0.59094087074272827</v>
      </c>
      <c r="J47" s="120">
        <f t="shared" si="23"/>
        <v>0.56797412718884688</v>
      </c>
      <c r="K47" s="94">
        <f t="shared" si="23"/>
        <v>0.63604076926762287</v>
      </c>
      <c r="L47" s="94">
        <f t="shared" si="23"/>
        <v>0.63604076926762287</v>
      </c>
      <c r="M47" s="94">
        <f t="shared" si="23"/>
        <v>0.59332563113262837</v>
      </c>
      <c r="N47" s="133"/>
      <c r="O47" s="120">
        <f t="shared" si="23"/>
        <v>0.59332563113262837</v>
      </c>
      <c r="P47" s="121">
        <f t="shared" si="23"/>
        <v>0.59332563113262837</v>
      </c>
      <c r="Q47" s="94"/>
      <c r="R47" s="94"/>
      <c r="S47" s="183">
        <f t="shared" si="23"/>
        <v>0.59439609426214635</v>
      </c>
    </row>
    <row r="48" spans="1:19" x14ac:dyDescent="0.25">
      <c r="A48" s="97" t="s">
        <v>118</v>
      </c>
      <c r="D48" s="123">
        <f t="shared" ref="D48:S48" si="24">+D42/D44</f>
        <v>0.22657544724429524</v>
      </c>
      <c r="E48" s="45"/>
      <c r="F48" s="123">
        <f t="shared" si="24"/>
        <v>0.17746428395878275</v>
      </c>
      <c r="G48" s="45"/>
      <c r="H48" s="45">
        <f t="shared" si="24"/>
        <v>0.23604809312116812</v>
      </c>
      <c r="I48" s="99">
        <f t="shared" si="24"/>
        <v>0.23604809312116812</v>
      </c>
      <c r="J48" s="123">
        <f t="shared" si="24"/>
        <v>0.22657544724429526</v>
      </c>
      <c r="K48" s="45">
        <f t="shared" si="24"/>
        <v>0.17746428395878272</v>
      </c>
      <c r="L48" s="45">
        <f t="shared" si="24"/>
        <v>0.17746428395878278</v>
      </c>
      <c r="M48" s="45">
        <f t="shared" si="24"/>
        <v>0.20828393451952423</v>
      </c>
      <c r="O48" s="123">
        <f t="shared" si="24"/>
        <v>0.20828393451952426</v>
      </c>
      <c r="P48" s="124">
        <f t="shared" si="24"/>
        <v>0.20828393451952423</v>
      </c>
      <c r="Q48" s="45"/>
      <c r="R48" s="45"/>
      <c r="S48" s="184">
        <f t="shared" si="24"/>
        <v>0.20773568193848491</v>
      </c>
    </row>
    <row r="49" spans="1:19" x14ac:dyDescent="0.25">
      <c r="A49" s="100" t="s">
        <v>120</v>
      </c>
      <c r="D49" s="123">
        <f t="shared" ref="D49:S49" si="25">+D43/D44</f>
        <v>0.20545042556685783</v>
      </c>
      <c r="E49" s="45"/>
      <c r="F49" s="123">
        <f t="shared" si="25"/>
        <v>0.18649494677359443</v>
      </c>
      <c r="G49" s="45"/>
      <c r="H49" s="45">
        <f t="shared" si="25"/>
        <v>0.17301103613610358</v>
      </c>
      <c r="I49" s="99">
        <f t="shared" si="25"/>
        <v>0.17301103613610358</v>
      </c>
      <c r="J49" s="123">
        <f t="shared" si="25"/>
        <v>0.20545042556685783</v>
      </c>
      <c r="K49" s="45">
        <f t="shared" si="25"/>
        <v>0.18649494677359441</v>
      </c>
      <c r="L49" s="45">
        <f t="shared" si="25"/>
        <v>0.18649494677359446</v>
      </c>
      <c r="M49" s="45">
        <f t="shared" si="25"/>
        <v>0.19839043434784745</v>
      </c>
      <c r="O49" s="123">
        <f t="shared" si="25"/>
        <v>0.19839043434784742</v>
      </c>
      <c r="P49" s="124">
        <f t="shared" si="25"/>
        <v>0.19839043434784742</v>
      </c>
      <c r="Q49" s="45"/>
      <c r="R49" s="45"/>
      <c r="S49" s="184">
        <f t="shared" si="25"/>
        <v>0.19786822379936886</v>
      </c>
    </row>
    <row r="50" spans="1:19" s="325" customFormat="1" x14ac:dyDescent="0.25">
      <c r="A50" s="103" t="s">
        <v>52</v>
      </c>
      <c r="B50" s="337"/>
      <c r="C50" s="338"/>
      <c r="D50" s="350">
        <f t="shared" ref="D50:S50" si="26">SUM(D47:D49)</f>
        <v>1</v>
      </c>
      <c r="E50" s="351"/>
      <c r="F50" s="350">
        <f t="shared" si="26"/>
        <v>1</v>
      </c>
      <c r="G50" s="352"/>
      <c r="H50" s="352">
        <f t="shared" si="26"/>
        <v>1</v>
      </c>
      <c r="I50" s="343">
        <f t="shared" si="26"/>
        <v>1</v>
      </c>
      <c r="J50" s="350">
        <f t="shared" si="26"/>
        <v>1</v>
      </c>
      <c r="K50" s="352">
        <f t="shared" si="26"/>
        <v>1</v>
      </c>
      <c r="L50" s="352">
        <f t="shared" si="26"/>
        <v>1</v>
      </c>
      <c r="M50" s="352">
        <f t="shared" si="26"/>
        <v>1</v>
      </c>
      <c r="N50" s="346"/>
      <c r="O50" s="350">
        <f t="shared" si="26"/>
        <v>1</v>
      </c>
      <c r="P50" s="353">
        <f t="shared" si="26"/>
        <v>1</v>
      </c>
      <c r="Q50" s="352"/>
      <c r="R50" s="352"/>
      <c r="S50" s="354">
        <f t="shared" si="26"/>
        <v>1</v>
      </c>
    </row>
    <row r="51" spans="1:19" x14ac:dyDescent="0.25">
      <c r="A51" s="3"/>
      <c r="B51" s="3"/>
      <c r="C51" s="4"/>
      <c r="J51" s="35"/>
      <c r="K51" s="35"/>
    </row>
    <row r="52" spans="1:19" x14ac:dyDescent="0.25">
      <c r="A52" s="82" t="s">
        <v>64</v>
      </c>
      <c r="B52" s="3"/>
      <c r="C52" s="4"/>
      <c r="J52" s="35"/>
      <c r="K52" s="35"/>
    </row>
    <row r="53" spans="1:19" x14ac:dyDescent="0.25">
      <c r="A53" s="83" t="s">
        <v>66</v>
      </c>
      <c r="B53" s="84"/>
      <c r="C53" s="85"/>
      <c r="D53" s="88">
        <f t="shared" ref="D53:R53" si="27">SUM(D7:D13,D16:D24,D30:D31)</f>
        <v>46794.083333333336</v>
      </c>
      <c r="E53" s="90">
        <f t="shared" si="27"/>
        <v>0.64490117959713844</v>
      </c>
      <c r="F53" s="88">
        <f t="shared" si="27"/>
        <v>914979</v>
      </c>
      <c r="G53" s="90">
        <f t="shared" si="27"/>
        <v>0.56930321287264551</v>
      </c>
      <c r="H53" s="87">
        <f t="shared" si="27"/>
        <v>287166.66666666663</v>
      </c>
      <c r="I53" s="91">
        <f t="shared" si="27"/>
        <v>0.7318629245803151</v>
      </c>
      <c r="J53" s="92">
        <f t="shared" si="27"/>
        <v>1115734.5271398504</v>
      </c>
      <c r="K53" s="93">
        <f t="shared" si="27"/>
        <v>259675.99211320613</v>
      </c>
      <c r="L53" s="93">
        <f t="shared" si="27"/>
        <v>324889.60074248654</v>
      </c>
      <c r="M53" s="93">
        <f t="shared" si="27"/>
        <v>1700300.1199955433</v>
      </c>
      <c r="N53" s="133">
        <f t="shared" si="27"/>
        <v>0.61674462459417867</v>
      </c>
      <c r="O53" s="92">
        <f t="shared" si="27"/>
        <v>11509.453821219215</v>
      </c>
      <c r="P53" s="158">
        <f t="shared" si="27"/>
        <v>625067.07032211148</v>
      </c>
      <c r="Q53" s="93">
        <f t="shared" si="27"/>
        <v>10000</v>
      </c>
      <c r="R53" s="84">
        <f t="shared" si="27"/>
        <v>0</v>
      </c>
      <c r="S53" s="182">
        <f t="shared" ref="S53:S55" si="28">+R53+Q53+P53+O53+M53</f>
        <v>2346876.644138874</v>
      </c>
    </row>
    <row r="54" spans="1:19" x14ac:dyDescent="0.25">
      <c r="A54" s="97" t="s">
        <v>67</v>
      </c>
      <c r="D54" s="39">
        <f t="shared" ref="D54:R54" si="29">SUM(D14:D15,D25:D29)</f>
        <v>20802.250000000004</v>
      </c>
      <c r="E54" s="98">
        <f t="shared" si="29"/>
        <v>0.28668999599182748</v>
      </c>
      <c r="F54" s="39">
        <f t="shared" si="29"/>
        <v>616552</v>
      </c>
      <c r="G54" s="98">
        <f t="shared" si="29"/>
        <v>0.38362086397945239</v>
      </c>
      <c r="H54" s="37">
        <f t="shared" si="29"/>
        <v>96452</v>
      </c>
      <c r="I54" s="99">
        <f t="shared" si="29"/>
        <v>0.24581419431788931</v>
      </c>
      <c r="J54" s="43">
        <f t="shared" si="29"/>
        <v>495998.35949049721</v>
      </c>
      <c r="K54" s="44">
        <f t="shared" si="29"/>
        <v>174980.79441099905</v>
      </c>
      <c r="L54" s="44">
        <f t="shared" si="29"/>
        <v>218924.51424238319</v>
      </c>
      <c r="M54" s="44">
        <f t="shared" si="29"/>
        <v>889903.66814387939</v>
      </c>
      <c r="N54" s="41">
        <f t="shared" si="29"/>
        <v>0.32279201611525976</v>
      </c>
      <c r="O54" s="43">
        <f t="shared" si="29"/>
        <v>6023.8219437768548</v>
      </c>
      <c r="P54" s="141">
        <f t="shared" si="29"/>
        <v>327147.82065477554</v>
      </c>
      <c r="Q54" s="44">
        <f t="shared" si="29"/>
        <v>0</v>
      </c>
      <c r="R54" s="5">
        <f t="shared" si="29"/>
        <v>0</v>
      </c>
      <c r="S54" s="180">
        <f t="shared" si="28"/>
        <v>1223075.3107424318</v>
      </c>
    </row>
    <row r="55" spans="1:19" x14ac:dyDescent="0.25">
      <c r="A55" s="100" t="s">
        <v>68</v>
      </c>
      <c r="B55" s="52"/>
      <c r="C55" s="6"/>
      <c r="D55" s="55">
        <f t="shared" ref="D55:R55" si="30">+SUM(D34:D38)</f>
        <v>4963.75</v>
      </c>
      <c r="E55" s="101">
        <f t="shared" si="30"/>
        <v>6.8408824411034089E-2</v>
      </c>
      <c r="F55" s="55">
        <f t="shared" si="30"/>
        <v>75660</v>
      </c>
      <c r="G55" s="101">
        <f t="shared" si="30"/>
        <v>4.7075923147902148E-2</v>
      </c>
      <c r="H55" s="54">
        <f t="shared" si="30"/>
        <v>8759</v>
      </c>
      <c r="I55" s="102">
        <f t="shared" si="30"/>
        <v>2.2322881101795637E-2</v>
      </c>
      <c r="J55" s="59">
        <f t="shared" si="30"/>
        <v>118353.15203504216</v>
      </c>
      <c r="K55" s="60">
        <f t="shared" si="30"/>
        <v>21472.717475794721</v>
      </c>
      <c r="L55" s="60">
        <f t="shared" si="30"/>
        <v>26865.258319782784</v>
      </c>
      <c r="M55" s="60">
        <f t="shared" si="30"/>
        <v>166691.12783061966</v>
      </c>
      <c r="N55" s="57">
        <f t="shared" si="30"/>
        <v>6.0463359290561736E-2</v>
      </c>
      <c r="O55" s="59">
        <f t="shared" si="30"/>
        <v>1128.3442350039329</v>
      </c>
      <c r="P55" s="142">
        <f t="shared" si="30"/>
        <v>61279.261053070528</v>
      </c>
      <c r="Q55" s="60">
        <f t="shared" si="30"/>
        <v>0</v>
      </c>
      <c r="R55" s="52">
        <f t="shared" si="30"/>
        <v>0</v>
      </c>
      <c r="S55" s="181">
        <f t="shared" si="28"/>
        <v>229098.73311869413</v>
      </c>
    </row>
    <row r="56" spans="1:19" x14ac:dyDescent="0.25">
      <c r="J56" s="35"/>
      <c r="K56" s="35"/>
      <c r="S56" s="355"/>
    </row>
    <row r="57" spans="1:19" x14ac:dyDescent="0.25">
      <c r="J57" s="35"/>
      <c r="K57" s="35"/>
    </row>
    <row r="58" spans="1:19" x14ac:dyDescent="0.25">
      <c r="J58" s="35"/>
      <c r="K58" s="35"/>
    </row>
    <row r="59" spans="1:19" x14ac:dyDescent="0.25">
      <c r="J59" s="35"/>
      <c r="K59" s="35"/>
    </row>
    <row r="60" spans="1:19" x14ac:dyDescent="0.25">
      <c r="J60" s="35"/>
      <c r="K60" s="35"/>
    </row>
    <row r="61" spans="1:19" x14ac:dyDescent="0.25">
      <c r="J61" s="35"/>
      <c r="K61" s="35"/>
    </row>
    <row r="62" spans="1:19" x14ac:dyDescent="0.25">
      <c r="J62" s="35"/>
      <c r="K62" s="35"/>
    </row>
    <row r="63" spans="1:19" x14ac:dyDescent="0.25">
      <c r="J63" s="35"/>
      <c r="K63" s="35"/>
    </row>
    <row r="64" spans="1:19" x14ac:dyDescent="0.25">
      <c r="D64" s="40"/>
      <c r="F64" s="40"/>
      <c r="G64" s="40"/>
      <c r="H64" s="129"/>
      <c r="I64" s="130"/>
    </row>
    <row r="65" spans="4:9" x14ac:dyDescent="0.25">
      <c r="D65" s="40"/>
      <c r="F65" s="40"/>
      <c r="G65" s="40"/>
    </row>
    <row r="66" spans="4:9" x14ac:dyDescent="0.25">
      <c r="D66" s="40"/>
      <c r="F66" s="40"/>
      <c r="G66" s="40"/>
      <c r="H66" s="129"/>
      <c r="I66" s="130"/>
    </row>
  </sheetData>
  <mergeCells count="2">
    <mergeCell ref="J1:N1"/>
    <mergeCell ref="O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59" sqref="J59"/>
    </sheetView>
  </sheetViews>
  <sheetFormatPr defaultColWidth="8.85546875" defaultRowHeight="15" x14ac:dyDescent="0.25"/>
  <cols>
    <col min="1" max="1" width="14.5703125" style="5" customWidth="1"/>
    <col min="2" max="2" width="23.85546875" style="5" customWidth="1"/>
    <col min="3" max="3" width="6.140625" style="2" bestFit="1" customWidth="1"/>
    <col min="4" max="5" width="11.85546875" style="5" customWidth="1"/>
    <col min="6" max="6" width="10.7109375" style="37" customWidth="1"/>
    <col min="7" max="7" width="12.7109375" style="3" bestFit="1" customWidth="1"/>
    <col min="8" max="8" width="12.42578125" style="3" customWidth="1"/>
    <col min="9" max="9" width="10.28515625" style="144" customWidth="1"/>
    <col min="10" max="10" width="10.7109375" style="144" customWidth="1"/>
    <col min="11" max="11" width="10.7109375" style="5" customWidth="1"/>
    <col min="12" max="16384" width="8.85546875" style="1"/>
  </cols>
  <sheetData>
    <row r="1" spans="1:11" ht="60" x14ac:dyDescent="0.25">
      <c r="A1" s="160" t="s">
        <v>0</v>
      </c>
      <c r="B1" s="161" t="s">
        <v>122</v>
      </c>
      <c r="C1" s="179" t="s">
        <v>65</v>
      </c>
      <c r="D1" s="11" t="s">
        <v>73</v>
      </c>
      <c r="E1" s="139" t="s">
        <v>74</v>
      </c>
      <c r="F1" s="139" t="s">
        <v>108</v>
      </c>
      <c r="G1" s="10" t="s">
        <v>102</v>
      </c>
      <c r="H1" s="9" t="s">
        <v>115</v>
      </c>
      <c r="I1" s="11" t="s">
        <v>61</v>
      </c>
      <c r="J1" s="149" t="s">
        <v>62</v>
      </c>
      <c r="K1" s="12" t="s">
        <v>50</v>
      </c>
    </row>
    <row r="2" spans="1:11" hidden="1" x14ac:dyDescent="0.25">
      <c r="A2" s="13"/>
      <c r="B2" s="3"/>
      <c r="C2" s="4"/>
      <c r="D2" s="4"/>
      <c r="E2" s="4"/>
      <c r="F2" s="143"/>
      <c r="G2" s="18"/>
      <c r="H2" s="18"/>
    </row>
    <row r="3" spans="1:11" x14ac:dyDescent="0.25">
      <c r="A3" s="20" t="s">
        <v>51</v>
      </c>
      <c r="B3" s="21"/>
      <c r="C3" s="162"/>
      <c r="D3" s="25">
        <f>SUM(D4:D28)</f>
        <v>67596.333333333328</v>
      </c>
      <c r="E3" s="26">
        <f t="shared" ref="E3:F3" si="0">SUM(E4:E28)</f>
        <v>1531531</v>
      </c>
      <c r="F3" s="24">
        <f t="shared" si="0"/>
        <v>383618.66666666663</v>
      </c>
      <c r="G3" s="30">
        <f t="shared" ref="G3" si="1">SUM(G4:G28)</f>
        <v>3569951.9548813049</v>
      </c>
      <c r="H3" s="23">
        <f>+F3/D3</f>
        <v>5.6751401703248199</v>
      </c>
      <c r="I3" s="31">
        <f t="shared" ref="I3:I28" si="2">+G3/D3</f>
        <v>52.812804760829806</v>
      </c>
      <c r="J3" s="33">
        <f t="shared" ref="J3:J28" si="3">+G3/E3</f>
        <v>2.3309694383471866</v>
      </c>
      <c r="K3" s="32">
        <f t="shared" ref="K3:K28" si="4">+G3/F3</f>
        <v>9.305991248812985</v>
      </c>
    </row>
    <row r="4" spans="1:11" x14ac:dyDescent="0.25">
      <c r="A4" s="34" t="s">
        <v>79</v>
      </c>
      <c r="B4" s="5" t="s">
        <v>119</v>
      </c>
      <c r="C4" s="163" t="s">
        <v>66</v>
      </c>
      <c r="D4" s="39">
        <f>+'Report Operating Data'!D4</f>
        <v>3590.5000000000005</v>
      </c>
      <c r="E4" s="40">
        <f>+'Report Operating Data'!F4</f>
        <v>57276</v>
      </c>
      <c r="F4" s="37">
        <f>+'Report Operating Data'!H4</f>
        <v>29488</v>
      </c>
      <c r="G4" s="141">
        <f>+'Allocation Results'!S7</f>
        <v>177954.3909657741</v>
      </c>
      <c r="H4" s="36">
        <f t="shared" ref="H4:H38" si="5">+F4/D4</f>
        <v>8.2127837348558685</v>
      </c>
      <c r="I4" s="155">
        <f t="shared" si="2"/>
        <v>49.562565371333818</v>
      </c>
      <c r="J4" s="49">
        <f t="shared" si="3"/>
        <v>3.1069626189987796</v>
      </c>
      <c r="K4" s="48">
        <f t="shared" si="4"/>
        <v>6.0348070729033543</v>
      </c>
    </row>
    <row r="5" spans="1:11" x14ac:dyDescent="0.25">
      <c r="A5" s="34" t="s">
        <v>81</v>
      </c>
      <c r="B5" s="5" t="s">
        <v>119</v>
      </c>
      <c r="C5" s="163" t="s">
        <v>66</v>
      </c>
      <c r="D5" s="39">
        <f>+'Report Operating Data'!D5</f>
        <v>1935</v>
      </c>
      <c r="E5" s="40">
        <f>+'Report Operating Data'!F5</f>
        <v>34314</v>
      </c>
      <c r="F5" s="37">
        <f>+'Report Operating Data'!H5</f>
        <v>4326.6666666666661</v>
      </c>
      <c r="G5" s="141">
        <f>+'Allocation Results'!S8</f>
        <v>93540.803776807967</v>
      </c>
      <c r="H5" s="36">
        <f t="shared" si="5"/>
        <v>2.2360034453057707</v>
      </c>
      <c r="I5" s="155">
        <f t="shared" si="2"/>
        <v>48.341500659849075</v>
      </c>
      <c r="J5" s="49">
        <f t="shared" si="3"/>
        <v>2.7260244732997601</v>
      </c>
      <c r="K5" s="48">
        <f t="shared" si="4"/>
        <v>21.619600256581197</v>
      </c>
    </row>
    <row r="6" spans="1:11" x14ac:dyDescent="0.25">
      <c r="A6" s="34" t="s">
        <v>82</v>
      </c>
      <c r="B6" s="5" t="s">
        <v>119</v>
      </c>
      <c r="C6" s="163" t="s">
        <v>66</v>
      </c>
      <c r="D6" s="39">
        <f>+'Report Operating Data'!D6</f>
        <v>2472.5</v>
      </c>
      <c r="E6" s="40">
        <f>+'Report Operating Data'!F6</f>
        <v>36765</v>
      </c>
      <c r="F6" s="37">
        <f>+'Report Operating Data'!H6</f>
        <v>19293.333333333336</v>
      </c>
      <c r="G6" s="141">
        <f>+'Allocation Results'!S9</f>
        <v>113306.99378849944</v>
      </c>
      <c r="H6" s="36">
        <f t="shared" si="5"/>
        <v>7.803168183350186</v>
      </c>
      <c r="I6" s="155">
        <f t="shared" si="2"/>
        <v>45.826893342163579</v>
      </c>
      <c r="J6" s="49">
        <f t="shared" si="3"/>
        <v>3.0819255756425799</v>
      </c>
      <c r="K6" s="48">
        <f t="shared" si="4"/>
        <v>5.8728573145386713</v>
      </c>
    </row>
    <row r="7" spans="1:11" x14ac:dyDescent="0.25">
      <c r="A7" s="34" t="s">
        <v>83</v>
      </c>
      <c r="B7" s="5" t="s">
        <v>119</v>
      </c>
      <c r="C7" s="163" t="s">
        <v>66</v>
      </c>
      <c r="D7" s="39">
        <f>+'Report Operating Data'!D7</f>
        <v>600</v>
      </c>
      <c r="E7" s="40">
        <f>+'Report Operating Data'!F7</f>
        <v>7850</v>
      </c>
      <c r="F7" s="37">
        <f>+'Report Operating Data'!H7</f>
        <v>1000</v>
      </c>
      <c r="G7" s="141">
        <f>+'Allocation Results'!S10</f>
        <v>26555.067122996305</v>
      </c>
      <c r="H7" s="36">
        <f t="shared" si="5"/>
        <v>1.6666666666666667</v>
      </c>
      <c r="I7" s="155">
        <f t="shared" si="2"/>
        <v>44.258445204993841</v>
      </c>
      <c r="J7" s="49">
        <f t="shared" si="3"/>
        <v>3.3828110984708668</v>
      </c>
      <c r="K7" s="48">
        <f t="shared" si="4"/>
        <v>26.555067122996306</v>
      </c>
    </row>
    <row r="8" spans="1:11" x14ac:dyDescent="0.25">
      <c r="A8" s="34" t="s">
        <v>84</v>
      </c>
      <c r="B8" s="5" t="s">
        <v>119</v>
      </c>
      <c r="C8" s="163" t="s">
        <v>66</v>
      </c>
      <c r="D8" s="39">
        <f>+'Report Operating Data'!D8</f>
        <v>3461.5000000000005</v>
      </c>
      <c r="E8" s="40">
        <f>+'Report Operating Data'!F8</f>
        <v>50568</v>
      </c>
      <c r="F8" s="37">
        <f>+'Report Operating Data'!H8</f>
        <v>32594.666666666664</v>
      </c>
      <c r="G8" s="141">
        <f>+'Allocation Results'!S11</f>
        <v>157836.88827685959</v>
      </c>
      <c r="H8" s="36">
        <f t="shared" si="5"/>
        <v>9.4163416630555137</v>
      </c>
      <c r="I8" s="155">
        <f t="shared" si="2"/>
        <v>45.597829922536349</v>
      </c>
      <c r="J8" s="49">
        <f t="shared" si="3"/>
        <v>3.1212800244593337</v>
      </c>
      <c r="K8" s="48">
        <f t="shared" si="4"/>
        <v>4.8424145548410662</v>
      </c>
    </row>
    <row r="9" spans="1:11" x14ac:dyDescent="0.25">
      <c r="A9" s="34" t="s">
        <v>85</v>
      </c>
      <c r="B9" s="5" t="s">
        <v>121</v>
      </c>
      <c r="C9" s="163" t="s">
        <v>66</v>
      </c>
      <c r="D9" s="39">
        <f>+'Report Operating Data'!D9</f>
        <v>1257.7500000000002</v>
      </c>
      <c r="E9" s="40">
        <f>+'Report Operating Data'!F9</f>
        <v>22575</v>
      </c>
      <c r="F9" s="37">
        <f>+'Report Operating Data'!H9</f>
        <v>1257.3333333333333</v>
      </c>
      <c r="G9" s="141">
        <f>+'Allocation Results'!S12</f>
        <v>61039.393363037067</v>
      </c>
      <c r="H9" s="36">
        <f t="shared" si="5"/>
        <v>0.99966872059895295</v>
      </c>
      <c r="I9" s="155">
        <f t="shared" si="2"/>
        <v>48.530624816566927</v>
      </c>
      <c r="J9" s="49">
        <f t="shared" si="3"/>
        <v>2.7038490969230153</v>
      </c>
      <c r="K9" s="48">
        <f t="shared" si="4"/>
        <v>48.546707340697566</v>
      </c>
    </row>
    <row r="10" spans="1:11" x14ac:dyDescent="0.25">
      <c r="A10" s="34" t="s">
        <v>86</v>
      </c>
      <c r="B10" s="5" t="s">
        <v>119</v>
      </c>
      <c r="C10" s="163" t="s">
        <v>66</v>
      </c>
      <c r="D10" s="39">
        <f>+'Report Operating Data'!D10</f>
        <v>3590.5000000000005</v>
      </c>
      <c r="E10" s="40">
        <f>+'Report Operating Data'!F10</f>
        <v>69144</v>
      </c>
      <c r="F10" s="37">
        <f>+'Report Operating Data'!H10</f>
        <v>14630.666666666666</v>
      </c>
      <c r="G10" s="141">
        <f>+'Allocation Results'!S13</f>
        <v>178375.40217829496</v>
      </c>
      <c r="H10" s="36">
        <f t="shared" si="5"/>
        <v>4.0748270900060337</v>
      </c>
      <c r="I10" s="155">
        <f t="shared" si="2"/>
        <v>49.679822358528043</v>
      </c>
      <c r="J10" s="49">
        <f t="shared" si="3"/>
        <v>2.5797668948613754</v>
      </c>
      <c r="K10" s="48">
        <f t="shared" si="4"/>
        <v>12.191884774785494</v>
      </c>
    </row>
    <row r="11" spans="1:11" x14ac:dyDescent="0.25">
      <c r="A11" s="34" t="s">
        <v>87</v>
      </c>
      <c r="B11" s="5" t="s">
        <v>119</v>
      </c>
      <c r="C11" s="163" t="s">
        <v>67</v>
      </c>
      <c r="D11" s="39">
        <f>+'Report Operating Data'!D11</f>
        <v>3741</v>
      </c>
      <c r="E11" s="40">
        <f>+'Report Operating Data'!F11</f>
        <v>89268</v>
      </c>
      <c r="F11" s="37">
        <f>+'Report Operating Data'!H11</f>
        <v>35650.666666666664</v>
      </c>
      <c r="G11" s="141">
        <f>+'Allocation Results'!S14</f>
        <v>200977.73939790158</v>
      </c>
      <c r="H11" s="36">
        <f t="shared" si="5"/>
        <v>9.5297157622739004</v>
      </c>
      <c r="I11" s="155">
        <f t="shared" si="2"/>
        <v>53.722999037129533</v>
      </c>
      <c r="J11" s="49">
        <f t="shared" si="3"/>
        <v>2.2513973584924227</v>
      </c>
      <c r="K11" s="48">
        <f t="shared" si="4"/>
        <v>5.6374188252085498</v>
      </c>
    </row>
    <row r="12" spans="1:11" x14ac:dyDescent="0.25">
      <c r="A12" s="34" t="s">
        <v>88</v>
      </c>
      <c r="B12" s="5" t="s">
        <v>119</v>
      </c>
      <c r="C12" s="163" t="s">
        <v>67</v>
      </c>
      <c r="D12" s="39">
        <f>+'Report Operating Data'!D12</f>
        <v>3655.0000000000009</v>
      </c>
      <c r="E12" s="40">
        <f>+'Report Operating Data'!F12</f>
        <v>83334</v>
      </c>
      <c r="F12" s="37">
        <f>+'Report Operating Data'!H12</f>
        <v>35650.666666666664</v>
      </c>
      <c r="G12" s="141">
        <f>+'Allocation Results'!S15</f>
        <v>192948.98984722776</v>
      </c>
      <c r="H12" s="36">
        <f t="shared" si="5"/>
        <v>9.7539443684450493</v>
      </c>
      <c r="I12" s="155">
        <f t="shared" si="2"/>
        <v>52.790421298831113</v>
      </c>
      <c r="J12" s="49">
        <f t="shared" si="3"/>
        <v>2.3153693552118915</v>
      </c>
      <c r="K12" s="48">
        <f t="shared" si="4"/>
        <v>5.4122126705595344</v>
      </c>
    </row>
    <row r="13" spans="1:11" x14ac:dyDescent="0.25">
      <c r="A13" s="34" t="s">
        <v>89</v>
      </c>
      <c r="B13" s="13" t="s">
        <v>118</v>
      </c>
      <c r="C13" s="164" t="s">
        <v>66</v>
      </c>
      <c r="D13" s="39">
        <f>+'Report Operating Data'!D13</f>
        <v>2651.6666666666665</v>
      </c>
      <c r="E13" s="40">
        <f>+'Report Operating Data'!F13</f>
        <v>27735</v>
      </c>
      <c r="F13" s="37">
        <f>+'Report Operating Data'!H13</f>
        <v>11477.333333333334</v>
      </c>
      <c r="G13" s="141">
        <f>+'Allocation Results'!S16</f>
        <v>111249.30506896446</v>
      </c>
      <c r="H13" s="36">
        <f t="shared" si="5"/>
        <v>4.3283469516027662</v>
      </c>
      <c r="I13" s="155">
        <f t="shared" si="2"/>
        <v>41.954483369816892</v>
      </c>
      <c r="J13" s="49">
        <f t="shared" si="3"/>
        <v>4.011152156804199</v>
      </c>
      <c r="K13" s="48">
        <f t="shared" si="4"/>
        <v>9.692957574549645</v>
      </c>
    </row>
    <row r="14" spans="1:11" x14ac:dyDescent="0.25">
      <c r="A14" s="34" t="s">
        <v>5</v>
      </c>
      <c r="B14" s="13" t="s">
        <v>118</v>
      </c>
      <c r="C14" s="164" t="s">
        <v>66</v>
      </c>
      <c r="D14" s="39">
        <f>+'Report Operating Data'!D14</f>
        <v>3181.9999999999995</v>
      </c>
      <c r="E14" s="40">
        <f>+'Report Operating Data'!F14</f>
        <v>27864</v>
      </c>
      <c r="F14" s="37">
        <f>+'Report Operating Data'!H14</f>
        <v>13614.666666666668</v>
      </c>
      <c r="G14" s="141">
        <f>+'Allocation Results'!S17</f>
        <v>128741.74792051956</v>
      </c>
      <c r="H14" s="36">
        <f t="shared" si="5"/>
        <v>4.2786507437670238</v>
      </c>
      <c r="I14" s="155">
        <f t="shared" si="2"/>
        <v>40.459380239006784</v>
      </c>
      <c r="J14" s="49">
        <f t="shared" si="3"/>
        <v>4.6203613235902798</v>
      </c>
      <c r="K14" s="48">
        <f t="shared" si="4"/>
        <v>9.4561072314552597</v>
      </c>
    </row>
    <row r="15" spans="1:11" x14ac:dyDescent="0.25">
      <c r="A15" s="34" t="s">
        <v>60</v>
      </c>
      <c r="B15" s="13" t="s">
        <v>118</v>
      </c>
      <c r="C15" s="164" t="s">
        <v>66</v>
      </c>
      <c r="D15" s="39">
        <f>+'Report Operating Data'!D15</f>
        <v>2382.916666666667</v>
      </c>
      <c r="E15" s="40">
        <f>+'Report Operating Data'!F15</f>
        <v>37840</v>
      </c>
      <c r="F15" s="37">
        <f>+'Report Operating Data'!H15</f>
        <v>9606.6666666666661</v>
      </c>
      <c r="G15" s="141">
        <f>+'Allocation Results'!S18</f>
        <v>111315.25518811599</v>
      </c>
      <c r="H15" s="36">
        <f t="shared" si="5"/>
        <v>4.0314740339220139</v>
      </c>
      <c r="I15" s="155">
        <f t="shared" si="2"/>
        <v>46.713868237712596</v>
      </c>
      <c r="J15" s="49">
        <f t="shared" si="3"/>
        <v>2.9417350736817123</v>
      </c>
      <c r="K15" s="48">
        <f t="shared" si="4"/>
        <v>11.587292351295906</v>
      </c>
    </row>
    <row r="16" spans="1:11" x14ac:dyDescent="0.25">
      <c r="A16" s="34" t="s">
        <v>90</v>
      </c>
      <c r="B16" s="5" t="s">
        <v>121</v>
      </c>
      <c r="C16" s="164" t="s">
        <v>66</v>
      </c>
      <c r="D16" s="39">
        <f>+'Report Operating Data'!D16</f>
        <v>1290.0000000000002</v>
      </c>
      <c r="E16" s="40">
        <f>+'Report Operating Data'!F16</f>
        <v>35346</v>
      </c>
      <c r="F16" s="37">
        <f>+'Report Operating Data'!H16</f>
        <v>1273.3333333333335</v>
      </c>
      <c r="G16" s="141">
        <f>+'Allocation Results'!S19</f>
        <v>73310.149081752577</v>
      </c>
      <c r="H16" s="36">
        <f t="shared" si="5"/>
        <v>0.98708010335917307</v>
      </c>
      <c r="I16" s="155">
        <f t="shared" si="2"/>
        <v>56.829572931591137</v>
      </c>
      <c r="J16" s="49">
        <f t="shared" si="3"/>
        <v>2.0740720048025967</v>
      </c>
      <c r="K16" s="48">
        <f t="shared" si="4"/>
        <v>57.573415509229768</v>
      </c>
    </row>
    <row r="17" spans="1:11" x14ac:dyDescent="0.25">
      <c r="A17" s="34" t="s">
        <v>91</v>
      </c>
      <c r="B17" s="13" t="s">
        <v>118</v>
      </c>
      <c r="C17" s="164" t="s">
        <v>66</v>
      </c>
      <c r="D17" s="39">
        <f>+'Report Operating Data'!D17</f>
        <v>2472.5000000000005</v>
      </c>
      <c r="E17" s="40">
        <f>+'Report Operating Data'!F17</f>
        <v>53965</v>
      </c>
      <c r="F17" s="37">
        <f>+'Report Operating Data'!H17</f>
        <v>8162.6666666666661</v>
      </c>
      <c r="G17" s="141">
        <f>+'Allocation Results'!S20</f>
        <v>128409.90858925429</v>
      </c>
      <c r="H17" s="36">
        <f t="shared" si="5"/>
        <v>3.3013818672059312</v>
      </c>
      <c r="I17" s="155">
        <f t="shared" si="2"/>
        <v>51.935251198889489</v>
      </c>
      <c r="J17" s="49">
        <f t="shared" si="3"/>
        <v>2.379503540984977</v>
      </c>
      <c r="K17" s="48">
        <f t="shared" si="4"/>
        <v>15.73136743579561</v>
      </c>
    </row>
    <row r="18" spans="1:11" x14ac:dyDescent="0.25">
      <c r="A18" s="34" t="s">
        <v>6</v>
      </c>
      <c r="B18" s="13" t="s">
        <v>118</v>
      </c>
      <c r="C18" s="164" t="s">
        <v>66</v>
      </c>
      <c r="D18" s="39">
        <f>+'Report Operating Data'!D18</f>
        <v>2508.333333333333</v>
      </c>
      <c r="E18" s="40">
        <f>+'Report Operating Data'!F18</f>
        <v>58910</v>
      </c>
      <c r="F18" s="37">
        <f>+'Report Operating Data'!H18</f>
        <v>24879.333333333336</v>
      </c>
      <c r="G18" s="141">
        <f>+'Allocation Results'!S21</f>
        <v>133926.26490464353</v>
      </c>
      <c r="H18" s="36">
        <f t="shared" si="5"/>
        <v>9.9186710963455162</v>
      </c>
      <c r="I18" s="155">
        <f t="shared" si="2"/>
        <v>53.3925308589941</v>
      </c>
      <c r="J18" s="49">
        <f t="shared" si="3"/>
        <v>2.2734045986189702</v>
      </c>
      <c r="K18" s="48">
        <f t="shared" si="4"/>
        <v>5.3830327006877265</v>
      </c>
    </row>
    <row r="19" spans="1:11" x14ac:dyDescent="0.25">
      <c r="A19" s="34" t="s">
        <v>92</v>
      </c>
      <c r="B19" s="13" t="s">
        <v>118</v>
      </c>
      <c r="C19" s="164" t="s">
        <v>66</v>
      </c>
      <c r="D19" s="39">
        <f>+'Report Operating Data'!D19</f>
        <v>3242.9166666666665</v>
      </c>
      <c r="E19" s="40">
        <f>+'Report Operating Data'!F19</f>
        <v>78905</v>
      </c>
      <c r="F19" s="37">
        <f>+'Report Operating Data'!H19</f>
        <v>24879.333333333336</v>
      </c>
      <c r="G19" s="141">
        <f>+'Allocation Results'!S22</f>
        <v>175555.90371905238</v>
      </c>
      <c r="H19" s="36">
        <f t="shared" si="5"/>
        <v>7.6719002955158686</v>
      </c>
      <c r="I19" s="155">
        <f t="shared" si="2"/>
        <v>54.135188092731049</v>
      </c>
      <c r="J19" s="49">
        <f t="shared" si="3"/>
        <v>2.2249021445922614</v>
      </c>
      <c r="K19" s="48">
        <f t="shared" si="4"/>
        <v>7.0562945303619751</v>
      </c>
    </row>
    <row r="20" spans="1:11" x14ac:dyDescent="0.25">
      <c r="A20" s="34" t="s">
        <v>93</v>
      </c>
      <c r="B20" s="5" t="s">
        <v>121</v>
      </c>
      <c r="C20" s="163" t="s">
        <v>66</v>
      </c>
      <c r="D20" s="39">
        <f>+'Report Operating Data'!D20</f>
        <v>3590.4999999999995</v>
      </c>
      <c r="E20" s="40">
        <f>+'Report Operating Data'!F20</f>
        <v>80238</v>
      </c>
      <c r="F20" s="37">
        <f>+'Report Operating Data'!H20</f>
        <v>28298</v>
      </c>
      <c r="G20" s="141">
        <f>+'Allocation Results'!S23</f>
        <v>188116.78222478178</v>
      </c>
      <c r="H20" s="36">
        <f t="shared" si="5"/>
        <v>7.8813535719259162</v>
      </c>
      <c r="I20" s="155">
        <f t="shared" si="2"/>
        <v>52.392920825729512</v>
      </c>
      <c r="J20" s="49">
        <f t="shared" si="3"/>
        <v>2.3444849351277672</v>
      </c>
      <c r="K20" s="48">
        <f t="shared" si="4"/>
        <v>6.6477059235557912</v>
      </c>
    </row>
    <row r="21" spans="1:11" x14ac:dyDescent="0.25">
      <c r="A21" s="34" t="s">
        <v>94</v>
      </c>
      <c r="B21" s="5" t="s">
        <v>121</v>
      </c>
      <c r="C21" s="163" t="s">
        <v>66</v>
      </c>
      <c r="D21" s="39">
        <f>+'Report Operating Data'!D21</f>
        <v>3805.5</v>
      </c>
      <c r="E21" s="40">
        <f>+'Report Operating Data'!F21</f>
        <v>85914</v>
      </c>
      <c r="F21" s="37">
        <f>+'Report Operating Data'!H21</f>
        <v>28298</v>
      </c>
      <c r="G21" s="141">
        <f>+'Allocation Results'!S24</f>
        <v>200146.35397006443</v>
      </c>
      <c r="H21" s="36">
        <f t="shared" si="5"/>
        <v>7.4360793588227567</v>
      </c>
      <c r="I21" s="155">
        <f t="shared" si="2"/>
        <v>52.593970298269461</v>
      </c>
      <c r="J21" s="49">
        <f t="shared" si="3"/>
        <v>2.3296127984969206</v>
      </c>
      <c r="K21" s="48">
        <f t="shared" si="4"/>
        <v>7.0728091727353322</v>
      </c>
    </row>
    <row r="22" spans="1:11" x14ac:dyDescent="0.25">
      <c r="A22" s="34" t="s">
        <v>95</v>
      </c>
      <c r="B22" s="5" t="s">
        <v>119</v>
      </c>
      <c r="C22" s="163" t="s">
        <v>67</v>
      </c>
      <c r="D22" s="39">
        <f>+'Report Operating Data'!D22</f>
        <v>3009.9999999999995</v>
      </c>
      <c r="E22" s="40">
        <f>+'Report Operating Data'!F22</f>
        <v>62565</v>
      </c>
      <c r="F22" s="37">
        <f>+'Report Operating Data'!H22</f>
        <v>6076</v>
      </c>
      <c r="G22" s="141">
        <f>+'Allocation Results'!S25</f>
        <v>153575.39064221559</v>
      </c>
      <c r="H22" s="36">
        <f t="shared" si="5"/>
        <v>2.0186046511627911</v>
      </c>
      <c r="I22" s="155">
        <f t="shared" si="2"/>
        <v>51.021724465852358</v>
      </c>
      <c r="J22" s="49">
        <f t="shared" si="3"/>
        <v>2.4546534107282918</v>
      </c>
      <c r="K22" s="48">
        <f t="shared" si="4"/>
        <v>25.275739078705659</v>
      </c>
    </row>
    <row r="23" spans="1:11" x14ac:dyDescent="0.25">
      <c r="A23" s="34" t="s">
        <v>99</v>
      </c>
      <c r="B23" s="5" t="s">
        <v>119</v>
      </c>
      <c r="C23" s="163" t="s">
        <v>67</v>
      </c>
      <c r="D23" s="39">
        <f>+'Report Operating Data'!D23</f>
        <v>2580</v>
      </c>
      <c r="E23" s="40">
        <f>+'Report Operating Data'!F23</f>
        <v>50740</v>
      </c>
      <c r="F23" s="37">
        <f>+'Report Operating Data'!H23</f>
        <v>6076</v>
      </c>
      <c r="G23" s="141">
        <f>+'Allocation Results'!S26</f>
        <v>129100.91699462952</v>
      </c>
      <c r="H23" s="36">
        <f t="shared" si="5"/>
        <v>2.3550387596899225</v>
      </c>
      <c r="I23" s="155">
        <f t="shared" si="2"/>
        <v>50.039115114197486</v>
      </c>
      <c r="J23" s="49">
        <f t="shared" si="3"/>
        <v>2.544361785467669</v>
      </c>
      <c r="K23" s="48">
        <f t="shared" si="4"/>
        <v>21.247682191347845</v>
      </c>
    </row>
    <row r="24" spans="1:11" x14ac:dyDescent="0.25">
      <c r="A24" s="34" t="s">
        <v>96</v>
      </c>
      <c r="B24" s="5" t="s">
        <v>119</v>
      </c>
      <c r="C24" s="163" t="s">
        <v>67</v>
      </c>
      <c r="D24" s="39">
        <f>+'Report Operating Data'!D24</f>
        <v>3027.916666666667</v>
      </c>
      <c r="E24" s="40">
        <f>+'Report Operating Data'!F24</f>
        <v>61705</v>
      </c>
      <c r="F24" s="37">
        <f>+'Report Operating Data'!H24</f>
        <v>5673.333333333333</v>
      </c>
      <c r="G24" s="141">
        <f>+'Allocation Results'!S27</f>
        <v>153407.37905726398</v>
      </c>
      <c r="H24" s="36">
        <f t="shared" si="5"/>
        <v>1.8736755194715835</v>
      </c>
      <c r="I24" s="155">
        <f t="shared" si="2"/>
        <v>50.664333251332536</v>
      </c>
      <c r="J24" s="49">
        <f t="shared" si="3"/>
        <v>2.4861417884655048</v>
      </c>
      <c r="K24" s="48">
        <f t="shared" si="4"/>
        <v>27.040078564735133</v>
      </c>
    </row>
    <row r="25" spans="1:11" x14ac:dyDescent="0.25">
      <c r="A25" s="34" t="s">
        <v>97</v>
      </c>
      <c r="B25" s="5" t="s">
        <v>119</v>
      </c>
      <c r="C25" s="163" t="s">
        <v>67</v>
      </c>
      <c r="D25" s="39">
        <f>+'Report Operating Data'!D25</f>
        <v>2394.1666666666665</v>
      </c>
      <c r="E25" s="40">
        <f>+'Report Operating Data'!F25</f>
        <v>134470</v>
      </c>
      <c r="F25" s="37">
        <f>+'Report Operating Data'!H25</f>
        <v>3662.666666666667</v>
      </c>
      <c r="G25" s="141">
        <f>+'Allocation Results'!S28</f>
        <v>196532.4474015967</v>
      </c>
      <c r="H25" s="36">
        <f t="shared" si="5"/>
        <v>1.5298294465715283</v>
      </c>
      <c r="I25" s="155">
        <f t="shared" si="2"/>
        <v>82.088039290607739</v>
      </c>
      <c r="J25" s="49">
        <f t="shared" si="3"/>
        <v>1.4615337800371584</v>
      </c>
      <c r="K25" s="48">
        <f t="shared" si="4"/>
        <v>53.658294703748638</v>
      </c>
    </row>
    <row r="26" spans="1:11" x14ac:dyDescent="0.25">
      <c r="A26" s="34" t="s">
        <v>98</v>
      </c>
      <c r="B26" s="5" t="s">
        <v>119</v>
      </c>
      <c r="C26" s="163" t="s">
        <v>67</v>
      </c>
      <c r="D26" s="39">
        <f>+'Report Operating Data'!D26</f>
        <v>2394.1666666666665</v>
      </c>
      <c r="E26" s="40">
        <f>+'Report Operating Data'!F26</f>
        <v>134470</v>
      </c>
      <c r="F26" s="37">
        <f>+'Report Operating Data'!H26</f>
        <v>3662.666666666667</v>
      </c>
      <c r="G26" s="141">
        <f>+'Allocation Results'!S29</f>
        <v>196532.4474015967</v>
      </c>
      <c r="H26" s="36">
        <f t="shared" si="5"/>
        <v>1.5298294465715283</v>
      </c>
      <c r="I26" s="155">
        <f t="shared" si="2"/>
        <v>82.088039290607739</v>
      </c>
      <c r="J26" s="49">
        <f t="shared" si="3"/>
        <v>1.4615337800371584</v>
      </c>
      <c r="K26" s="48">
        <f t="shared" si="4"/>
        <v>53.658294703748638</v>
      </c>
    </row>
    <row r="27" spans="1:11" x14ac:dyDescent="0.25">
      <c r="A27" s="34" t="s">
        <v>100</v>
      </c>
      <c r="B27" s="5" t="s">
        <v>119</v>
      </c>
      <c r="C27" s="163" t="s">
        <v>66</v>
      </c>
      <c r="D27" s="39">
        <f>+'Report Operating Data'!D27</f>
        <v>2379.9999999999995</v>
      </c>
      <c r="E27" s="40">
        <f>+'Report Operating Data'!F27</f>
        <v>134470</v>
      </c>
      <c r="F27" s="37">
        <f>+'Report Operating Data'!H27</f>
        <v>17043.333333333336</v>
      </c>
      <c r="G27" s="141">
        <f>+'Allocation Results'!S30</f>
        <v>196068.2017905984</v>
      </c>
      <c r="H27" s="36">
        <f t="shared" si="5"/>
        <v>7.1610644257703102</v>
      </c>
      <c r="I27" s="155">
        <f t="shared" si="2"/>
        <v>82.381597391007745</v>
      </c>
      <c r="J27" s="49">
        <f t="shared" si="3"/>
        <v>1.4580813697523491</v>
      </c>
      <c r="K27" s="48">
        <f t="shared" si="4"/>
        <v>11.504099459647861</v>
      </c>
    </row>
    <row r="28" spans="1:11" x14ac:dyDescent="0.25">
      <c r="A28" s="34" t="s">
        <v>101</v>
      </c>
      <c r="B28" s="5" t="s">
        <v>119</v>
      </c>
      <c r="C28" s="163" t="s">
        <v>66</v>
      </c>
      <c r="D28" s="39">
        <f>+'Report Operating Data'!D28</f>
        <v>2379.9999999999995</v>
      </c>
      <c r="E28" s="40">
        <f>+'Report Operating Data'!F28</f>
        <v>15300</v>
      </c>
      <c r="F28" s="37">
        <f>+'Report Operating Data'!H28</f>
        <v>17043.333333333336</v>
      </c>
      <c r="G28" s="141">
        <f>+'Allocation Results'!S31</f>
        <v>91427.83220885694</v>
      </c>
      <c r="H28" s="36">
        <f t="shared" si="5"/>
        <v>7.1610644257703102</v>
      </c>
      <c r="I28" s="155">
        <f t="shared" si="2"/>
        <v>38.4150555499399</v>
      </c>
      <c r="J28" s="49">
        <f t="shared" si="3"/>
        <v>5.9756753077684275</v>
      </c>
      <c r="K28" s="48">
        <f t="shared" si="4"/>
        <v>5.3644337302282574</v>
      </c>
    </row>
    <row r="29" spans="1:11" x14ac:dyDescent="0.25">
      <c r="A29" s="34"/>
      <c r="C29" s="163"/>
      <c r="D29" s="39"/>
      <c r="E29" s="40"/>
      <c r="G29" s="66"/>
      <c r="I29" s="47"/>
      <c r="J29" s="63"/>
      <c r="K29" s="48"/>
    </row>
    <row r="30" spans="1:11" x14ac:dyDescent="0.25">
      <c r="A30" s="165" t="s">
        <v>1</v>
      </c>
      <c r="B30" s="148"/>
      <c r="C30" s="166"/>
      <c r="D30" s="150">
        <f>SUM(D31:D35)</f>
        <v>4963.75</v>
      </c>
      <c r="E30" s="145">
        <f t="shared" ref="E30:F30" si="6">SUM(E31:E35)</f>
        <v>75660</v>
      </c>
      <c r="F30" s="146">
        <f t="shared" si="6"/>
        <v>8759</v>
      </c>
      <c r="G30" s="151">
        <f t="shared" ref="G30" si="7">SUM(G31:G35)</f>
        <v>229098.7331186941</v>
      </c>
      <c r="H30" s="185">
        <f t="shared" si="5"/>
        <v>1.7645933014354067</v>
      </c>
      <c r="I30" s="156">
        <f>+G30/D30</f>
        <v>46.154365775612007</v>
      </c>
      <c r="J30" s="147">
        <f>+G30/E30</f>
        <v>3.0280033454757347</v>
      </c>
      <c r="K30" s="157">
        <f>+G30/F30</f>
        <v>26.155809238348454</v>
      </c>
    </row>
    <row r="31" spans="1:11" x14ac:dyDescent="0.25">
      <c r="A31" s="34"/>
      <c r="C31" s="163"/>
      <c r="D31" s="65"/>
      <c r="E31" s="40"/>
      <c r="G31" s="46"/>
      <c r="H31" s="186"/>
      <c r="I31" s="47"/>
      <c r="J31" s="63"/>
      <c r="K31" s="48"/>
    </row>
    <row r="32" spans="1:11" x14ac:dyDescent="0.25">
      <c r="A32" s="34" t="s">
        <v>80</v>
      </c>
      <c r="B32" s="5" t="s">
        <v>120</v>
      </c>
      <c r="C32" s="163" t="s">
        <v>68</v>
      </c>
      <c r="D32" s="39">
        <f>+'Report Operating Data'!D32</f>
        <v>2300</v>
      </c>
      <c r="E32" s="40">
        <f>+'Report Operating Data'!F32</f>
        <v>22200</v>
      </c>
      <c r="F32" s="37">
        <f>+'Report Operating Data'!H32</f>
        <v>3021</v>
      </c>
      <c r="G32" s="141">
        <f>+'Allocation Results'!S35</f>
        <v>94864.937384124001</v>
      </c>
      <c r="H32" s="187">
        <f t="shared" si="5"/>
        <v>1.3134782608695652</v>
      </c>
      <c r="I32" s="47">
        <f>+G32/D32</f>
        <v>41.245624949619128</v>
      </c>
      <c r="J32" s="63">
        <f>+G32/E32</f>
        <v>4.2731953776632432</v>
      </c>
      <c r="K32" s="48">
        <f>+G32/F32</f>
        <v>31.401832963960278</v>
      </c>
    </row>
    <row r="33" spans="1:11" x14ac:dyDescent="0.25">
      <c r="A33" s="134" t="s">
        <v>105</v>
      </c>
      <c r="C33" s="163"/>
      <c r="D33" s="39"/>
      <c r="E33" s="40"/>
      <c r="G33" s="141"/>
      <c r="H33" s="187"/>
      <c r="I33" s="47"/>
      <c r="J33" s="63"/>
      <c r="K33" s="48"/>
    </row>
    <row r="34" spans="1:11" x14ac:dyDescent="0.25">
      <c r="A34" s="34" t="s">
        <v>107</v>
      </c>
      <c r="B34" s="5" t="s">
        <v>120</v>
      </c>
      <c r="C34" s="163" t="s">
        <v>68</v>
      </c>
      <c r="D34" s="39">
        <f>+'Report Operating Data'!D34</f>
        <v>675</v>
      </c>
      <c r="E34" s="40">
        <f>+'Report Operating Data'!F34</f>
        <v>12180</v>
      </c>
      <c r="F34" s="37">
        <f>+'Report Operating Data'!H34</f>
        <v>501</v>
      </c>
      <c r="G34" s="141">
        <f>+'Allocation Results'!S37</f>
        <v>32814.908998198036</v>
      </c>
      <c r="H34" s="187">
        <f t="shared" si="5"/>
        <v>0.74222222222222223</v>
      </c>
      <c r="I34" s="47">
        <f>+G34/D34</f>
        <v>48.614679997330427</v>
      </c>
      <c r="J34" s="63">
        <f>+G34/E34</f>
        <v>2.6941633003446666</v>
      </c>
      <c r="K34" s="48">
        <f>+G34/F34</f>
        <v>65.4988203556847</v>
      </c>
    </row>
    <row r="35" spans="1:11" x14ac:dyDescent="0.25">
      <c r="A35" s="34" t="s">
        <v>106</v>
      </c>
      <c r="B35" s="5" t="s">
        <v>120</v>
      </c>
      <c r="C35" s="163" t="s">
        <v>68</v>
      </c>
      <c r="D35" s="39">
        <f>+'Report Operating Data'!D35</f>
        <v>1988.75</v>
      </c>
      <c r="E35" s="40">
        <f>+'Report Operating Data'!F35</f>
        <v>41280</v>
      </c>
      <c r="F35" s="37">
        <f>+'Report Operating Data'!H35</f>
        <v>5237</v>
      </c>
      <c r="G35" s="141">
        <f>+'Allocation Results'!S38</f>
        <v>101418.88673637208</v>
      </c>
      <c r="H35" s="187">
        <f t="shared" si="5"/>
        <v>2.6333123821495916</v>
      </c>
      <c r="I35" s="47">
        <f>+G35/D35</f>
        <v>50.996297541858993</v>
      </c>
      <c r="J35" s="63">
        <f>+G35/E35</f>
        <v>2.4568528763656028</v>
      </c>
      <c r="K35" s="48">
        <f>+G35/F35</f>
        <v>19.365836688251303</v>
      </c>
    </row>
    <row r="36" spans="1:11" hidden="1" x14ac:dyDescent="0.25">
      <c r="A36" s="34"/>
      <c r="C36" s="163"/>
      <c r="D36" s="39"/>
      <c r="E36" s="40"/>
      <c r="G36" s="66"/>
      <c r="H36" s="186"/>
      <c r="I36" s="47"/>
      <c r="J36" s="63"/>
      <c r="K36" s="48"/>
    </row>
    <row r="37" spans="1:11" hidden="1" x14ac:dyDescent="0.25">
      <c r="A37" s="34"/>
      <c r="C37" s="163"/>
      <c r="D37" s="39"/>
      <c r="E37" s="40"/>
      <c r="G37" s="66"/>
      <c r="H37" s="186"/>
      <c r="I37" s="47"/>
      <c r="J37" s="63"/>
      <c r="K37" s="48"/>
    </row>
    <row r="38" spans="1:11" x14ac:dyDescent="0.25">
      <c r="A38" s="103" t="s">
        <v>52</v>
      </c>
      <c r="B38" s="115"/>
      <c r="C38" s="167"/>
      <c r="D38" s="109">
        <f t="shared" ref="D38:G38" si="8">+D30+D3</f>
        <v>72560.083333333328</v>
      </c>
      <c r="E38" s="110">
        <f t="shared" si="8"/>
        <v>1607191</v>
      </c>
      <c r="F38" s="107">
        <f t="shared" si="8"/>
        <v>392377.66666666663</v>
      </c>
      <c r="G38" s="108">
        <f t="shared" si="8"/>
        <v>3799050.6879999992</v>
      </c>
      <c r="H38" s="188">
        <f t="shared" si="5"/>
        <v>5.4076242562198455</v>
      </c>
      <c r="I38" s="116">
        <f>+G38/D38</f>
        <v>52.357308777438462</v>
      </c>
      <c r="J38" s="118">
        <f>+G38/E38</f>
        <v>2.3637829529906522</v>
      </c>
      <c r="K38" s="117">
        <f>+G38/F38</f>
        <v>9.6821277323802821</v>
      </c>
    </row>
    <row r="39" spans="1:11" x14ac:dyDescent="0.25">
      <c r="A39" s="73"/>
      <c r="B39" s="74"/>
      <c r="C39" s="75"/>
      <c r="D39" s="19"/>
      <c r="E39" s="19"/>
      <c r="F39" s="76"/>
      <c r="G39" s="78"/>
      <c r="H39" s="78"/>
      <c r="I39" s="80"/>
      <c r="J39" s="80"/>
      <c r="K39" s="79"/>
    </row>
    <row r="40" spans="1:11" hidden="1" x14ac:dyDescent="0.25">
      <c r="A40" s="81"/>
      <c r="B40" s="74"/>
      <c r="C40" s="75"/>
      <c r="D40" s="19"/>
      <c r="E40" s="19"/>
      <c r="F40" s="76"/>
      <c r="G40" s="74"/>
      <c r="H40" s="74"/>
      <c r="I40" s="80"/>
      <c r="J40" s="80"/>
      <c r="K40" s="19"/>
    </row>
    <row r="41" spans="1:11" hidden="1" x14ac:dyDescent="0.25">
      <c r="A41" s="3"/>
      <c r="B41" s="3"/>
      <c r="C41" s="4"/>
      <c r="I41" s="49"/>
      <c r="J41" s="49"/>
    </row>
    <row r="42" spans="1:11" x14ac:dyDescent="0.25">
      <c r="A42" s="82" t="s">
        <v>124</v>
      </c>
      <c r="B42" s="3"/>
      <c r="C42" s="4"/>
      <c r="I42" s="49"/>
      <c r="J42" s="49"/>
    </row>
    <row r="43" spans="1:11" x14ac:dyDescent="0.25">
      <c r="A43" s="83" t="s">
        <v>119</v>
      </c>
      <c r="B43" s="84"/>
      <c r="C43" s="168"/>
      <c r="D43" s="88">
        <f t="shared" ref="D43:F43" si="9">SUM(D4:D8,D10:D12,D22:D28,D31)</f>
        <v>41212.25</v>
      </c>
      <c r="E43" s="89">
        <f t="shared" si="9"/>
        <v>1022239</v>
      </c>
      <c r="F43" s="87">
        <f t="shared" si="9"/>
        <v>231872</v>
      </c>
      <c r="G43" s="362">
        <f t="shared" ref="G43" si="10">SUM(G4:G8,G10:G12,G22:G28,G31)</f>
        <v>2258140.8908511191</v>
      </c>
      <c r="H43" s="86">
        <f t="shared" ref="H43:H57" si="11">+F43/D43</f>
        <v>5.6262883002020034</v>
      </c>
      <c r="I43" s="154">
        <f>+G43/D43</f>
        <v>54.792953329437708</v>
      </c>
      <c r="J43" s="96">
        <f>+G43/E43</f>
        <v>2.2090146148318732</v>
      </c>
      <c r="K43" s="95">
        <f>+G43/F43</f>
        <v>9.7387390062237742</v>
      </c>
    </row>
    <row r="44" spans="1:11" x14ac:dyDescent="0.25">
      <c r="A44" s="97" t="s">
        <v>118</v>
      </c>
      <c r="C44" s="163"/>
      <c r="D44" s="39">
        <f t="shared" ref="D44:F44" si="12">SUM(D13:D15,D17:D19,)</f>
        <v>16440.333333333332</v>
      </c>
      <c r="E44" s="40">
        <f t="shared" si="12"/>
        <v>285219</v>
      </c>
      <c r="F44" s="37">
        <f t="shared" si="12"/>
        <v>92620</v>
      </c>
      <c r="G44" s="363">
        <f t="shared" ref="G44" si="13">SUM(G13:G15,G17:G19,)</f>
        <v>789198.38539055036</v>
      </c>
      <c r="H44" s="36">
        <f t="shared" si="11"/>
        <v>5.6337057237282302</v>
      </c>
      <c r="I44" s="155">
        <f>+G44/D44</f>
        <v>48.003794654845834</v>
      </c>
      <c r="J44" s="49">
        <f>+G44/E44</f>
        <v>2.76699092763999</v>
      </c>
      <c r="K44" s="48">
        <f>+G44/F44</f>
        <v>8.520820399379728</v>
      </c>
    </row>
    <row r="45" spans="1:11" x14ac:dyDescent="0.25">
      <c r="A45" s="100" t="s">
        <v>120</v>
      </c>
      <c r="B45" s="52"/>
      <c r="C45" s="170"/>
      <c r="D45" s="55">
        <f t="shared" ref="D45:F45" si="14">SUM(D9,D16,D20:D21,D32:D35)</f>
        <v>14907.5</v>
      </c>
      <c r="E45" s="56">
        <f t="shared" si="14"/>
        <v>299733</v>
      </c>
      <c r="F45" s="54">
        <f t="shared" si="14"/>
        <v>67885.666666666672</v>
      </c>
      <c r="G45" s="364">
        <f t="shared" ref="G45" si="15">SUM(G9,G16,G20:G21,G32:G35)</f>
        <v>751711.41175832995</v>
      </c>
      <c r="H45" s="53">
        <f t="shared" si="11"/>
        <v>4.5537928335848852</v>
      </c>
      <c r="I45" s="159">
        <f>+G45/D45</f>
        <v>50.425048583486834</v>
      </c>
      <c r="J45" s="62">
        <f>+G45/E45</f>
        <v>2.5079367695860313</v>
      </c>
      <c r="K45" s="61">
        <f>+G45/F45</f>
        <v>11.073197755417146</v>
      </c>
    </row>
    <row r="46" spans="1:11" hidden="1" x14ac:dyDescent="0.25">
      <c r="A46" s="67" t="s">
        <v>52</v>
      </c>
      <c r="B46" s="304"/>
      <c r="C46" s="305"/>
      <c r="D46" s="70">
        <f t="shared" ref="D46:F46" si="16">SUM(D43:D45)</f>
        <v>72560.083333333328</v>
      </c>
      <c r="E46" s="306">
        <f t="shared" si="16"/>
        <v>1607191</v>
      </c>
      <c r="F46" s="307">
        <f t="shared" si="16"/>
        <v>392377.66666666669</v>
      </c>
      <c r="G46" s="308">
        <f t="shared" ref="G46" si="17">SUM(G43:G45)</f>
        <v>3799050.6879999992</v>
      </c>
      <c r="H46" s="309">
        <f t="shared" si="11"/>
        <v>5.4076242562198464</v>
      </c>
      <c r="I46" s="310">
        <f>+G46/D46</f>
        <v>52.357308777438462</v>
      </c>
      <c r="J46" s="311">
        <f>+G46/E46</f>
        <v>2.3637829529906522</v>
      </c>
      <c r="K46" s="312">
        <f>+G46/F46</f>
        <v>9.6821277323802803</v>
      </c>
    </row>
    <row r="47" spans="1:11" ht="4.9000000000000004" customHeight="1" x14ac:dyDescent="0.25">
      <c r="B47" s="3"/>
      <c r="C47" s="15"/>
      <c r="D47" s="152"/>
      <c r="E47" s="119"/>
      <c r="F47" s="119"/>
      <c r="G47" s="153"/>
      <c r="H47" s="36"/>
      <c r="I47" s="155"/>
      <c r="J47" s="49"/>
      <c r="K47" s="122"/>
    </row>
    <row r="48" spans="1:11" hidden="1" x14ac:dyDescent="0.25">
      <c r="A48" s="82" t="s">
        <v>59</v>
      </c>
      <c r="B48" s="3"/>
      <c r="C48" s="15"/>
      <c r="D48" s="34"/>
      <c r="G48" s="38"/>
      <c r="H48" s="36"/>
      <c r="I48" s="155"/>
      <c r="J48" s="49"/>
      <c r="K48" s="122"/>
    </row>
    <row r="49" spans="1:11" hidden="1" x14ac:dyDescent="0.25">
      <c r="A49" s="83" t="s">
        <v>119</v>
      </c>
      <c r="C49" s="163"/>
      <c r="D49" s="123">
        <f t="shared" ref="D49:F49" si="18">+D43/D46</f>
        <v>0.56797412718884699</v>
      </c>
      <c r="E49" s="45">
        <f t="shared" si="18"/>
        <v>0.63604076926762287</v>
      </c>
      <c r="F49" s="45">
        <f t="shared" si="18"/>
        <v>0.59094087074272827</v>
      </c>
      <c r="G49" s="124">
        <f t="shared" ref="G49" si="19">+G43/G46</f>
        <v>0.59439609426214624</v>
      </c>
      <c r="H49" s="36">
        <f t="shared" si="11"/>
        <v>1.040436249565722</v>
      </c>
      <c r="I49" s="155"/>
      <c r="J49" s="49"/>
      <c r="K49" s="48"/>
    </row>
    <row r="50" spans="1:11" hidden="1" x14ac:dyDescent="0.25">
      <c r="A50" s="97" t="s">
        <v>118</v>
      </c>
      <c r="C50" s="163"/>
      <c r="D50" s="123">
        <f t="shared" ref="D50:F50" si="20">+D44/D46</f>
        <v>0.22657544724429524</v>
      </c>
      <c r="E50" s="45">
        <f t="shared" si="20"/>
        <v>0.17746428395878275</v>
      </c>
      <c r="F50" s="45">
        <f t="shared" si="20"/>
        <v>0.23604809312116812</v>
      </c>
      <c r="G50" s="124">
        <f t="shared" ref="G50" si="21">+G44/G46</f>
        <v>0.20773568193848499</v>
      </c>
      <c r="H50" s="36">
        <f t="shared" si="11"/>
        <v>1.0418079098688016</v>
      </c>
      <c r="I50" s="155"/>
      <c r="J50" s="49"/>
      <c r="K50" s="48"/>
    </row>
    <row r="51" spans="1:11" hidden="1" x14ac:dyDescent="0.25">
      <c r="A51" s="100" t="s">
        <v>120</v>
      </c>
      <c r="C51" s="163"/>
      <c r="D51" s="123">
        <f t="shared" ref="D51:F51" si="22">+D45/D46</f>
        <v>0.20545042556685783</v>
      </c>
      <c r="E51" s="45">
        <f t="shared" si="22"/>
        <v>0.18649494677359443</v>
      </c>
      <c r="F51" s="45">
        <f t="shared" si="22"/>
        <v>0.17301103613610358</v>
      </c>
      <c r="G51" s="124">
        <f t="shared" ref="G51" si="23">+G45/G46</f>
        <v>0.19786822379936883</v>
      </c>
      <c r="H51" s="36">
        <f t="shared" si="11"/>
        <v>0.84210600031004657</v>
      </c>
      <c r="I51" s="155"/>
      <c r="J51" s="49"/>
      <c r="K51" s="48"/>
    </row>
    <row r="52" spans="1:11" hidden="1" x14ac:dyDescent="0.25">
      <c r="A52" s="103" t="s">
        <v>52</v>
      </c>
      <c r="B52" s="104"/>
      <c r="C52" s="169"/>
      <c r="D52" s="125">
        <f t="shared" ref="D52:F52" si="24">SUM(D49:D51)</f>
        <v>1</v>
      </c>
      <c r="E52" s="114">
        <f t="shared" si="24"/>
        <v>1</v>
      </c>
      <c r="F52" s="114">
        <f t="shared" si="24"/>
        <v>1</v>
      </c>
      <c r="G52" s="126">
        <f t="shared" ref="G52" si="25">SUM(G49:G51)</f>
        <v>1</v>
      </c>
      <c r="H52" s="106">
        <f t="shared" si="11"/>
        <v>1</v>
      </c>
      <c r="I52" s="116"/>
      <c r="J52" s="118"/>
      <c r="K52" s="117"/>
    </row>
    <row r="53" spans="1:11" hidden="1" x14ac:dyDescent="0.25">
      <c r="A53" s="3"/>
      <c r="B53" s="3"/>
      <c r="C53" s="4"/>
      <c r="H53" s="128"/>
      <c r="I53" s="49"/>
      <c r="J53" s="49"/>
    </row>
    <row r="54" spans="1:11" x14ac:dyDescent="0.25">
      <c r="A54" s="82" t="s">
        <v>64</v>
      </c>
      <c r="B54" s="3"/>
      <c r="C54" s="4"/>
      <c r="H54" s="128"/>
      <c r="I54" s="49"/>
      <c r="J54" s="49"/>
    </row>
    <row r="55" spans="1:11" x14ac:dyDescent="0.25">
      <c r="A55" s="83" t="s">
        <v>66</v>
      </c>
      <c r="B55" s="84"/>
      <c r="C55" s="168"/>
      <c r="D55" s="88">
        <f t="shared" ref="D55:G55" si="26">SUM(D4:D10,D13:D21,D27:D28)</f>
        <v>46794.083333333336</v>
      </c>
      <c r="E55" s="89">
        <f t="shared" si="26"/>
        <v>914979</v>
      </c>
      <c r="F55" s="87">
        <f t="shared" si="26"/>
        <v>287166.66666666663</v>
      </c>
      <c r="G55" s="158">
        <f t="shared" si="26"/>
        <v>2346876.644138874</v>
      </c>
      <c r="H55" s="86">
        <f t="shared" si="11"/>
        <v>6.1368157299088724</v>
      </c>
      <c r="I55" s="154">
        <f>+G55/D55</f>
        <v>50.15327744366985</v>
      </c>
      <c r="J55" s="96">
        <f>+G55/E55</f>
        <v>2.5649513749920754</v>
      </c>
      <c r="K55" s="95">
        <f>+G55/F55</f>
        <v>8.1725245878312514</v>
      </c>
    </row>
    <row r="56" spans="1:11" x14ac:dyDescent="0.25">
      <c r="A56" s="97" t="s">
        <v>67</v>
      </c>
      <c r="C56" s="163"/>
      <c r="D56" s="39">
        <f t="shared" ref="D56:G56" si="27">SUM(D11:D12,D22:D26)</f>
        <v>20802.250000000004</v>
      </c>
      <c r="E56" s="40">
        <f t="shared" si="27"/>
        <v>616552</v>
      </c>
      <c r="F56" s="37">
        <f t="shared" si="27"/>
        <v>96452</v>
      </c>
      <c r="G56" s="141">
        <f t="shared" si="27"/>
        <v>1223075.3107424318</v>
      </c>
      <c r="H56" s="36">
        <f t="shared" si="11"/>
        <v>4.6366138278311233</v>
      </c>
      <c r="I56" s="155">
        <f>+G56/D56</f>
        <v>58.795337559275154</v>
      </c>
      <c r="J56" s="49">
        <f>+G56/E56</f>
        <v>1.9837342361105499</v>
      </c>
      <c r="K56" s="48">
        <f>+G56/F56</f>
        <v>12.680663031792308</v>
      </c>
    </row>
    <row r="57" spans="1:11" x14ac:dyDescent="0.25">
      <c r="A57" s="100" t="s">
        <v>68</v>
      </c>
      <c r="B57" s="52"/>
      <c r="C57" s="170"/>
      <c r="D57" s="55">
        <f t="shared" ref="D57:G57" si="28">+SUM(D31:D35)</f>
        <v>4963.75</v>
      </c>
      <c r="E57" s="56">
        <f t="shared" si="28"/>
        <v>75660</v>
      </c>
      <c r="F57" s="54">
        <f t="shared" si="28"/>
        <v>8759</v>
      </c>
      <c r="G57" s="142">
        <f t="shared" si="28"/>
        <v>229098.7331186941</v>
      </c>
      <c r="H57" s="53">
        <f t="shared" si="11"/>
        <v>1.7645933014354067</v>
      </c>
      <c r="I57" s="159">
        <f>+G57/D57</f>
        <v>46.154365775612007</v>
      </c>
      <c r="J57" s="62">
        <f>+G57/E57</f>
        <v>3.0280033454757347</v>
      </c>
      <c r="K57" s="61">
        <f>+G57/F57</f>
        <v>26.155809238348454</v>
      </c>
    </row>
    <row r="58" spans="1:11" x14ac:dyDescent="0.25">
      <c r="I58" s="49"/>
      <c r="J58" s="49"/>
    </row>
    <row r="66" spans="4:6" x14ac:dyDescent="0.25">
      <c r="D66" s="40"/>
      <c r="E66" s="40"/>
      <c r="F66" s="129"/>
    </row>
    <row r="67" spans="4:6" x14ac:dyDescent="0.25">
      <c r="D67" s="40"/>
      <c r="E67" s="40"/>
    </row>
    <row r="68" spans="4:6" x14ac:dyDescent="0.25">
      <c r="D68" s="40"/>
      <c r="E68" s="40"/>
      <c r="F68" s="1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7" sqref="K7"/>
    </sheetView>
  </sheetViews>
  <sheetFormatPr defaultColWidth="8.85546875" defaultRowHeight="15" x14ac:dyDescent="0.25"/>
  <cols>
    <col min="1" max="1" width="29" style="382" customWidth="1"/>
    <col min="2" max="5" width="13.140625" style="376" customWidth="1"/>
    <col min="6" max="7" width="14.7109375" style="376" customWidth="1"/>
    <col min="8" max="8" width="4.5703125" style="325" customWidth="1"/>
    <col min="9" max="9" width="13.42578125" style="380" customWidth="1"/>
    <col min="10" max="10" width="3.28515625" style="325" customWidth="1"/>
    <col min="11" max="11" width="17.42578125" style="380" customWidth="1"/>
    <col min="12" max="12" width="17.28515625" style="380" customWidth="1"/>
    <col min="13" max="14" width="13.42578125" style="380" customWidth="1"/>
    <col min="15" max="15" width="14.28515625" style="380" customWidth="1"/>
    <col min="16" max="17" width="13.42578125" style="380" customWidth="1"/>
    <col min="18" max="18" width="4.28515625" style="382" customWidth="1"/>
    <col min="19" max="19" width="12.7109375" style="382" customWidth="1"/>
    <col min="20" max="20" width="17.28515625" style="325" customWidth="1"/>
    <col min="21" max="21" width="12.7109375" style="325" customWidth="1"/>
    <col min="22" max="22" width="16.5703125" style="325" customWidth="1"/>
    <col min="23" max="23" width="12.7109375" style="325" customWidth="1"/>
    <col min="24" max="24" width="14.28515625" style="325" customWidth="1"/>
    <col min="25" max="25" width="17" style="325" customWidth="1"/>
    <col min="26" max="26" width="8.85546875" style="325" customWidth="1"/>
    <col min="27" max="27" width="14" style="382" customWidth="1"/>
    <col min="28" max="33" width="14" style="325" customWidth="1"/>
    <col min="34" max="34" width="8.85546875" style="325"/>
    <col min="35" max="35" width="9.85546875" style="325" bestFit="1" customWidth="1"/>
    <col min="36" max="16384" width="8.85546875" style="325"/>
  </cols>
  <sheetData>
    <row r="1" spans="1:35" ht="19.899999999999999" customHeight="1" x14ac:dyDescent="0.25">
      <c r="A1" s="365"/>
      <c r="B1" s="422" t="s">
        <v>125</v>
      </c>
      <c r="C1" s="423"/>
      <c r="D1" s="423"/>
      <c r="E1" s="423"/>
      <c r="F1" s="423"/>
      <c r="G1" s="424"/>
      <c r="I1" s="195" t="s">
        <v>116</v>
      </c>
      <c r="K1" s="295" t="s">
        <v>127</v>
      </c>
      <c r="L1" s="196"/>
      <c r="M1" s="196"/>
      <c r="N1" s="196"/>
      <c r="O1" s="196"/>
      <c r="P1" s="196"/>
      <c r="Q1" s="196"/>
      <c r="R1" s="194"/>
      <c r="S1" s="295" t="s">
        <v>128</v>
      </c>
      <c r="T1" s="196"/>
      <c r="U1" s="196"/>
      <c r="V1" s="196"/>
      <c r="W1" s="196"/>
      <c r="X1" s="196"/>
      <c r="Y1" s="196"/>
      <c r="AA1" s="295" t="s">
        <v>129</v>
      </c>
      <c r="AB1" s="196"/>
      <c r="AC1" s="196"/>
      <c r="AD1" s="196"/>
      <c r="AE1" s="196"/>
      <c r="AF1" s="196"/>
      <c r="AG1" s="196"/>
    </row>
    <row r="2" spans="1:35" s="317" customFormat="1" ht="45" x14ac:dyDescent="0.25">
      <c r="A2" s="190" t="s">
        <v>8</v>
      </c>
      <c r="B2" s="201" t="s">
        <v>33</v>
      </c>
      <c r="C2" s="202" t="s">
        <v>58</v>
      </c>
      <c r="D2" s="202" t="s">
        <v>69</v>
      </c>
      <c r="E2" s="202" t="s">
        <v>40</v>
      </c>
      <c r="F2" s="202" t="s">
        <v>34</v>
      </c>
      <c r="G2" s="203" t="s">
        <v>35</v>
      </c>
      <c r="I2" s="267" t="s">
        <v>117</v>
      </c>
      <c r="K2" s="204" t="s">
        <v>33</v>
      </c>
      <c r="L2" s="205" t="s">
        <v>58</v>
      </c>
      <c r="M2" s="205" t="s">
        <v>69</v>
      </c>
      <c r="N2" s="205" t="s">
        <v>40</v>
      </c>
      <c r="O2" s="205" t="s">
        <v>34</v>
      </c>
      <c r="P2" s="205" t="s">
        <v>35</v>
      </c>
      <c r="Q2" s="206" t="s">
        <v>2</v>
      </c>
      <c r="R2" s="409"/>
      <c r="S2" s="204" t="s">
        <v>33</v>
      </c>
      <c r="T2" s="205" t="s">
        <v>58</v>
      </c>
      <c r="U2" s="205" t="s">
        <v>69</v>
      </c>
      <c r="V2" s="205" t="s">
        <v>40</v>
      </c>
      <c r="W2" s="205" t="s">
        <v>34</v>
      </c>
      <c r="X2" s="205" t="s">
        <v>35</v>
      </c>
      <c r="Y2" s="206" t="s">
        <v>2</v>
      </c>
      <c r="AA2" s="204" t="s">
        <v>33</v>
      </c>
      <c r="AB2" s="205" t="s">
        <v>58</v>
      </c>
      <c r="AC2" s="205" t="s">
        <v>69</v>
      </c>
      <c r="AD2" s="205" t="s">
        <v>40</v>
      </c>
      <c r="AE2" s="205" t="s">
        <v>34</v>
      </c>
      <c r="AF2" s="205" t="s">
        <v>35</v>
      </c>
      <c r="AG2" s="206" t="s">
        <v>2</v>
      </c>
    </row>
    <row r="3" spans="1:35" hidden="1" x14ac:dyDescent="0.25">
      <c r="A3" s="366"/>
      <c r="B3" s="212"/>
      <c r="C3" s="213"/>
      <c r="D3" s="213"/>
      <c r="E3" s="213"/>
      <c r="F3" s="213"/>
      <c r="G3" s="214"/>
      <c r="I3" s="268"/>
      <c r="K3" s="257"/>
      <c r="L3" s="258"/>
      <c r="M3" s="258"/>
      <c r="N3" s="258"/>
      <c r="O3" s="258"/>
      <c r="P3" s="258"/>
      <c r="Q3" s="217"/>
      <c r="R3" s="209"/>
      <c r="S3" s="215"/>
      <c r="T3" s="216"/>
      <c r="U3" s="216"/>
      <c r="V3" s="216"/>
      <c r="W3" s="216"/>
      <c r="X3" s="216"/>
      <c r="Y3" s="217"/>
      <c r="AA3" s="215"/>
      <c r="AB3" s="216"/>
      <c r="AC3" s="216"/>
      <c r="AD3" s="216"/>
      <c r="AE3" s="216"/>
      <c r="AF3" s="216"/>
      <c r="AG3" s="217"/>
    </row>
    <row r="4" spans="1:35" ht="15.75" thickBot="1" x14ac:dyDescent="0.3">
      <c r="A4" s="367" t="s">
        <v>9</v>
      </c>
      <c r="B4" s="410">
        <f>+'Assign Cost to Functions'!C4/'Assign Cost to Functions'!$C$4</f>
        <v>1</v>
      </c>
      <c r="C4" s="411">
        <f>+'Assign Cost to Functions'!D4/'Assign Cost to Functions'!$D$4</f>
        <v>1</v>
      </c>
      <c r="D4" s="411">
        <f>+'Assign Cost to Functions'!E4/'Assign Cost to Functions'!$E$4</f>
        <v>1</v>
      </c>
      <c r="E4" s="411">
        <f>+'Assign Cost to Functions'!F4/'Assign Cost to Functions'!$F$4</f>
        <v>1</v>
      </c>
      <c r="F4" s="411">
        <f>+'Assign Cost to Functions'!G4/'Assign Cost to Functions'!$G$4</f>
        <v>1</v>
      </c>
      <c r="G4" s="412">
        <f>+'Assign Cost to Functions'!H4/'Assign Cost to Functions'!$H$4</f>
        <v>1</v>
      </c>
      <c r="I4" s="368">
        <f>+'Assign Cost to Functions'!B4</f>
        <v>3799050.6880000001</v>
      </c>
      <c r="K4" s="369">
        <f>+'Allocation Results'!J41</f>
        <v>982644.10777258431</v>
      </c>
      <c r="L4" s="370">
        <f>+'Allocation Results'!K41</f>
        <v>290116.96060981922</v>
      </c>
      <c r="M4" s="370">
        <f>+'Allocation Results'!L41</f>
        <v>362975.34760185605</v>
      </c>
      <c r="N4" s="370">
        <f>+'Allocation Results'!O41</f>
        <v>11072.417464457281</v>
      </c>
      <c r="O4" s="370">
        <f>+'Allocation Results'!P41</f>
        <v>601332.05740240251</v>
      </c>
      <c r="P4" s="370">
        <f>+'Allocation Results'!Q41</f>
        <v>10000</v>
      </c>
      <c r="Q4" s="371">
        <f>SUM(K4:P4)</f>
        <v>2258140.8908511195</v>
      </c>
      <c r="R4" s="372"/>
      <c r="S4" s="369">
        <f>+'Allocation Results'!J42</f>
        <v>391995.01798172179</v>
      </c>
      <c r="T4" s="370">
        <f>+'Allocation Results'!K42</f>
        <v>80946.695819834713</v>
      </c>
      <c r="U4" s="370">
        <f>+'Allocation Results'!L42</f>
        <v>101275.20635355703</v>
      </c>
      <c r="V4" s="370">
        <f>+'Allocation Results'!O42</f>
        <v>3886.9156381082448</v>
      </c>
      <c r="W4" s="370">
        <f>+'Allocation Results'!P42</f>
        <v>211094.54959732841</v>
      </c>
      <c r="X4" s="370">
        <f>+'Allocation Results'!Q42</f>
        <v>0</v>
      </c>
      <c r="Y4" s="371">
        <f>SUM(S4:X4)</f>
        <v>789198.38539055025</v>
      </c>
      <c r="AA4" s="369">
        <f>+'Allocation Results'!J43</f>
        <v>355446.91291108355</v>
      </c>
      <c r="AB4" s="370">
        <f>+'Allocation Results'!K43</f>
        <v>85065.847570346014</v>
      </c>
      <c r="AC4" s="370">
        <f>+'Allocation Results'!L43</f>
        <v>106428.81934923939</v>
      </c>
      <c r="AD4" s="370">
        <f>+'Allocation Results'!O43</f>
        <v>3702.2868974344769</v>
      </c>
      <c r="AE4" s="370">
        <f>+'Allocation Results'!P43</f>
        <v>201067.54503022658</v>
      </c>
      <c r="AF4" s="370">
        <f>+'Allocation Results'!Q43</f>
        <v>0</v>
      </c>
      <c r="AG4" s="371">
        <f>SUM(AA4:AF4)</f>
        <v>751711.41175833007</v>
      </c>
      <c r="AI4" s="373"/>
    </row>
    <row r="5" spans="1:35" ht="15.75" thickTop="1" x14ac:dyDescent="0.25">
      <c r="A5" s="374"/>
      <c r="B5" s="375" t="str">
        <f>IF('Assign Cost to Functions'!C5&gt;0,D5=+'Assign Cost to Functions'!C5/'Assign Cost to Functions'!$C$4,"")</f>
        <v/>
      </c>
      <c r="C5" s="376" t="str">
        <f>IF('Assign Cost to Functions'!D5&gt;0,E5=+'Assign Cost to Functions'!D5/'Assign Cost to Functions'!$D$4,"")</f>
        <v/>
      </c>
      <c r="D5" s="376" t="str">
        <f>IF('Assign Cost to Functions'!E5&gt;0,F5=+'Assign Cost to Functions'!E5/'Assign Cost to Functions'!$E$4,"")</f>
        <v/>
      </c>
      <c r="E5" s="376" t="str">
        <f>IF('Assign Cost to Functions'!F5&gt;0,#REF!=+'Assign Cost to Functions'!F5/'Assign Cost to Functions'!$F$4,"")</f>
        <v/>
      </c>
      <c r="F5" s="376" t="str">
        <f>IF('Assign Cost to Functions'!G5&gt;0,#REF!=+'Assign Cost to Functions'!G5/'Assign Cost to Functions'!$G$4,"")</f>
        <v/>
      </c>
      <c r="G5" s="377"/>
      <c r="I5" s="378"/>
      <c r="K5" s="379"/>
      <c r="Q5" s="381"/>
      <c r="S5" s="379"/>
      <c r="T5" s="380"/>
      <c r="U5" s="380"/>
      <c r="V5" s="380"/>
      <c r="W5" s="380"/>
      <c r="X5" s="380"/>
      <c r="Y5" s="381"/>
      <c r="AA5" s="379"/>
      <c r="AB5" s="380"/>
      <c r="AC5" s="380"/>
      <c r="AD5" s="380"/>
      <c r="AE5" s="380"/>
      <c r="AF5" s="380"/>
      <c r="AG5" s="381"/>
    </row>
    <row r="6" spans="1:35" x14ac:dyDescent="0.25">
      <c r="A6" s="383" t="s">
        <v>11</v>
      </c>
      <c r="B6" s="384">
        <f>IF('Assign Cost to Functions'!C6&gt;0,+'Assign Cost to Functions'!C6/'Assign Cost to Functions'!$C$4,0)</f>
        <v>0.53670686795895739</v>
      </c>
      <c r="C6" s="385">
        <f>IF('Assign Cost to Functions'!D6&gt;0,+'Assign Cost to Functions'!D6/'Assign Cost to Functions'!$D$4,0)</f>
        <v>0</v>
      </c>
      <c r="D6" s="385">
        <f>IF('Assign Cost to Functions'!E6&gt;0,+'Assign Cost to Functions'!E6/'Assign Cost to Functions'!$E$4,0)</f>
        <v>0.3139141932781937</v>
      </c>
      <c r="E6" s="385">
        <f>IF('Assign Cost to Functions'!F6&gt;0,+'Assign Cost to Functions'!F6/'Assign Cost to Functions'!$F$4,0)</f>
        <v>0</v>
      </c>
      <c r="F6" s="385">
        <f>IF('Assign Cost to Functions'!G6&gt;0,+'Assign Cost to Functions'!G6/'Assign Cost to Functions'!$G$4,0)</f>
        <v>0.21861707771392738</v>
      </c>
      <c r="G6" s="386">
        <f>IF('Assign Cost to Functions'!H6&gt;0,+'Assign Cost to Functions'!H6/'Assign Cost to Functions'!$H$4,0)</f>
        <v>0</v>
      </c>
      <c r="I6" s="387">
        <f>+'Assign Cost to Functions'!B6</f>
        <v>1329260.5440000002</v>
      </c>
      <c r="K6" s="388">
        <f>IF('Report by Object and Function'!$B$6&gt;0,+'Report by Object and Function'!$B$6*K4,"")</f>
        <v>527391.84140094789</v>
      </c>
      <c r="L6" s="389" t="str">
        <f>IF('Report by Object and Function'!$C$6&gt;0,+'Report by Object and Function'!$C$6*L4,"")</f>
        <v/>
      </c>
      <c r="M6" s="389">
        <f>IF('Report by Object and Function'!$D$6&gt;0,+'Report by Object and Function'!$D$6*M4,"")</f>
        <v>113943.11342230858</v>
      </c>
      <c r="N6" s="389" t="str">
        <f>IF('Report by Object and Function'!$E$6&gt;0,+'Report by Object and Function'!$E$6*N4,"")</f>
        <v/>
      </c>
      <c r="O6" s="389">
        <f>IF('Report by Object and Function'!$F$6&gt;0,+'Report by Object and Function'!$F$6*O4,"")</f>
        <v>131461.45712501687</v>
      </c>
      <c r="P6" s="389" t="str">
        <f>IF('Report by Object and Function'!$G$6&gt;0,+'Report by Object and Function'!$G$6*P4,"")</f>
        <v/>
      </c>
      <c r="Q6" s="390">
        <f t="shared" ref="Q6:Q43" si="0">SUM(K6:P6)</f>
        <v>772796.41194827331</v>
      </c>
      <c r="S6" s="388">
        <f>IF('Report by Object and Function'!B6&gt;0,+'Report by Object and Function'!B6*$S$4,"")</f>
        <v>210386.41835648508</v>
      </c>
      <c r="T6" s="389" t="str">
        <f>IF('Report by Object and Function'!C6&gt;0,+'Report by Object and Function'!C6*$T$4,"")</f>
        <v/>
      </c>
      <c r="U6" s="389">
        <f>IF('Report by Object and Function'!D6&gt;0,+'Report by Object and Function'!D6*$U$4,"")</f>
        <v>31791.724701559455</v>
      </c>
      <c r="V6" s="389" t="str">
        <f>IF('Report by Object and Function'!E6&gt;0,+'Report by Object and Function'!E6*$V$4,"")</f>
        <v/>
      </c>
      <c r="W6" s="389">
        <f>IF('Report by Object and Function'!F6&gt;0,+'Report by Object and Function'!F6*$W$4,"")</f>
        <v>46148.873554305646</v>
      </c>
      <c r="X6" s="389" t="str">
        <f>IF('Report by Object and Function'!G6&gt;0,+'Report by Object and Function'!G6*$X$4,"")</f>
        <v/>
      </c>
      <c r="Y6" s="390">
        <f>SUM(S6:X6)</f>
        <v>288327.01661235018</v>
      </c>
      <c r="AA6" s="388">
        <f>IF('Report by Object and Function'!B6&gt;0,+'Report by Object and Function'!B6*$AA$4,"")</f>
        <v>190770.79935418794</v>
      </c>
      <c r="AB6" s="389" t="str">
        <f>IF('Report by Object and Function'!C6&gt;0,+'Report by Object and Function'!C6*$AB$4,"")</f>
        <v/>
      </c>
      <c r="AC6" s="389">
        <f>IF('Report by Object and Function'!D6&gt;0,+'Report by Object and Function'!D6*$AC$4,"")</f>
        <v>33409.516967567099</v>
      </c>
      <c r="AD6" s="389" t="str">
        <f>IF('Report by Object and Function'!E6&gt;0,+'Report by Object and Function'!E6*$AD$4,"")</f>
        <v/>
      </c>
      <c r="AE6" s="389">
        <f>IF('Report by Object and Function'!F6&gt;0,+'Report by Object and Function'!F6*$AE$4,"")</f>
        <v>43956.799117621638</v>
      </c>
      <c r="AF6" s="389" t="str">
        <f>IF('Report by Object and Function'!G6&gt;0,+'Report by Object and Function'!G6*$AF$4,"")</f>
        <v/>
      </c>
      <c r="AG6" s="390">
        <f t="shared" ref="AG6:AG43" si="1">SUM(AA6:AF6)</f>
        <v>268137.11543937668</v>
      </c>
    </row>
    <row r="7" spans="1:35" x14ac:dyDescent="0.25">
      <c r="A7" s="238" t="s">
        <v>37</v>
      </c>
      <c r="B7" s="375">
        <f>IF('Assign Cost to Functions'!C7&gt;0,+'Assign Cost to Functions'!C7/'Assign Cost to Functions'!$C$4,0)</f>
        <v>0.48435955569423728</v>
      </c>
      <c r="C7" s="376">
        <f>IF('Assign Cost to Functions'!D7&gt;0,+'Assign Cost to Functions'!D7/'Assign Cost to Functions'!$D$4,0)</f>
        <v>0</v>
      </c>
      <c r="D7" s="376">
        <f>IF('Assign Cost to Functions'!E7&gt;0,+'Assign Cost to Functions'!E7/'Assign Cost to Functions'!$E$4,0)</f>
        <v>0</v>
      </c>
      <c r="E7" s="376">
        <f>IF('Assign Cost to Functions'!F7&gt;0,+'Assign Cost to Functions'!F7/'Assign Cost to Functions'!$F$4,0)</f>
        <v>0</v>
      </c>
      <c r="F7" s="376">
        <f>IF('Assign Cost to Functions'!G7&gt;0,+'Assign Cost to Functions'!G7/'Assign Cost to Functions'!$G$4,0)</f>
        <v>0</v>
      </c>
      <c r="G7" s="377">
        <f>IF('Assign Cost to Functions'!H7&gt;0,+'Assign Cost to Functions'!H7/'Assign Cost to Functions'!$H$4,0)</f>
        <v>0</v>
      </c>
      <c r="I7" s="378">
        <f>+'Assign Cost to Functions'!B7</f>
        <v>837983.70500077109</v>
      </c>
      <c r="K7" s="379">
        <f>IF('Report by Object and Function'!B7&gt;0,+'Report by Object and Function'!B7*$K$4,"")</f>
        <v>475953.06344628916</v>
      </c>
      <c r="L7" s="380" t="str">
        <f>IF('Report by Object and Function'!C7&gt;0,+'Report by Object and Function'!C7*$L$4,"")</f>
        <v/>
      </c>
      <c r="M7" s="380" t="str">
        <f>IF('Report by Object and Function'!D7&gt;0,+'Report by Object and Function'!D7*$M$4,"")</f>
        <v/>
      </c>
      <c r="N7" s="380" t="str">
        <f>IF('Report by Object and Function'!E7&gt;0,+'Report by Object and Function'!E7*$N$4,"")</f>
        <v/>
      </c>
      <c r="O7" s="380" t="str">
        <f>IF('Report by Object and Function'!F7&gt;0,+'Report by Object and Function'!F7*$O$4,"")</f>
        <v/>
      </c>
      <c r="P7" s="380" t="str">
        <f>IF('Report by Object and Function'!G7&gt;0,+'Report by Object and Function'!G7*$P$4,"")</f>
        <v/>
      </c>
      <c r="Q7" s="381">
        <f t="shared" si="0"/>
        <v>475953.06344628916</v>
      </c>
      <c r="S7" s="379">
        <f>IF('Report by Object and Function'!B7&gt;0,+'Report by Object and Function'!B7*$S$4,"")</f>
        <v>189866.53274398131</v>
      </c>
      <c r="T7" s="380" t="str">
        <f>IF('Report by Object and Function'!C7&gt;0,+'Report by Object and Function'!C7*$T$4,"")</f>
        <v/>
      </c>
      <c r="U7" s="380" t="str">
        <f>IF('Report by Object and Function'!D7&gt;0,+'Report by Object and Function'!D7*$U$4,"")</f>
        <v/>
      </c>
      <c r="V7" s="380" t="str">
        <f>IF('Report by Object and Function'!E7&gt;0,+'Report by Object and Function'!E7*$V$4,"")</f>
        <v/>
      </c>
      <c r="W7" s="380" t="str">
        <f>IF('Report by Object and Function'!F7&gt;0,+'Report by Object and Function'!F7*$W$4,"")</f>
        <v/>
      </c>
      <c r="X7" s="380" t="str">
        <f>IF('Report by Object and Function'!G7&gt;0,+'Report by Object and Function'!G7*$X$4,"")</f>
        <v/>
      </c>
      <c r="Y7" s="381">
        <f t="shared" ref="Y7:Y43" si="2">SUM(S7:X7)</f>
        <v>189866.53274398131</v>
      </c>
      <c r="AA7" s="379">
        <f>IF('Report by Object and Function'!B7&gt;0,+'Report by Object and Function'!B7*$AA$4,"")</f>
        <v>172164.10881050068</v>
      </c>
      <c r="AB7" s="380" t="str">
        <f>IF('Report by Object and Function'!C7&gt;0,+'Report by Object and Function'!C7*$AB$4,"")</f>
        <v/>
      </c>
      <c r="AC7" s="380" t="str">
        <f>IF('Report by Object and Function'!D7&gt;0,+'Report by Object and Function'!D7*$AC$4,"")</f>
        <v/>
      </c>
      <c r="AD7" s="380" t="str">
        <f>IF('Report by Object and Function'!E7&gt;0,+'Report by Object and Function'!E7*$AD$4,"")</f>
        <v/>
      </c>
      <c r="AE7" s="380" t="str">
        <f>IF('Report by Object and Function'!F7&gt;0,+'Report by Object and Function'!F7*$AE$4,"")</f>
        <v/>
      </c>
      <c r="AF7" s="380" t="str">
        <f>IF('Report by Object and Function'!G7&gt;0,+'Report by Object and Function'!G7*$AF$4,"")</f>
        <v/>
      </c>
      <c r="AG7" s="381">
        <f t="shared" si="1"/>
        <v>172164.10881050068</v>
      </c>
    </row>
    <row r="8" spans="1:35" x14ac:dyDescent="0.25">
      <c r="A8" s="238" t="s">
        <v>39</v>
      </c>
      <c r="B8" s="375">
        <f>IF('Assign Cost to Functions'!C8&gt;0,+'Assign Cost to Functions'!C8/'Assign Cost to Functions'!$C$4,0)</f>
        <v>5.2347312264720121E-2</v>
      </c>
      <c r="C8" s="376">
        <f>IF('Assign Cost to Functions'!D8&gt;0,+'Assign Cost to Functions'!D8/'Assign Cost to Functions'!$D$4,0)</f>
        <v>0</v>
      </c>
      <c r="D8" s="376">
        <f>IF('Assign Cost to Functions'!E8&gt;0,+'Assign Cost to Functions'!E8/'Assign Cost to Functions'!$E$4,0)</f>
        <v>0</v>
      </c>
      <c r="E8" s="376">
        <f>IF('Assign Cost to Functions'!F8&gt;0,+'Assign Cost to Functions'!F8/'Assign Cost to Functions'!$F$4,0)</f>
        <v>0</v>
      </c>
      <c r="F8" s="376">
        <f>IF('Assign Cost to Functions'!G8&gt;0,+'Assign Cost to Functions'!G8/'Assign Cost to Functions'!$G$4,0)</f>
        <v>0</v>
      </c>
      <c r="G8" s="377">
        <f>IF('Assign Cost to Functions'!H8&gt;0,+'Assign Cost to Functions'!H8/'Assign Cost to Functions'!$H$4,0)</f>
        <v>0</v>
      </c>
      <c r="I8" s="378">
        <f>+'Assign Cost to Functions'!B8</f>
        <v>90565.354110849803</v>
      </c>
      <c r="K8" s="379">
        <f>IF('Report by Object and Function'!B8&gt;0,+'Report by Object and Function'!B8*$K$4,"")</f>
        <v>51438.777954658763</v>
      </c>
      <c r="L8" s="380" t="str">
        <f>IF('Report by Object and Function'!C8&gt;0,+'Report by Object and Function'!C8*$L$4,"")</f>
        <v/>
      </c>
      <c r="M8" s="380" t="str">
        <f>IF('Report by Object and Function'!D8&gt;0,+'Report by Object and Function'!D8*$M$4,"")</f>
        <v/>
      </c>
      <c r="N8" s="380" t="str">
        <f>IF('Report by Object and Function'!E8&gt;0,+'Report by Object and Function'!E8*$N$4,"")</f>
        <v/>
      </c>
      <c r="O8" s="380" t="str">
        <f>IF('Report by Object and Function'!F8&gt;0,+'Report by Object and Function'!F8*$O$4,"")</f>
        <v/>
      </c>
      <c r="P8" s="380" t="str">
        <f>IF('Report by Object and Function'!G8&gt;0,+'Report by Object and Function'!G8*$P$4,"")</f>
        <v/>
      </c>
      <c r="Q8" s="381">
        <f t="shared" si="0"/>
        <v>51438.777954658763</v>
      </c>
      <c r="S8" s="379">
        <f>IF('Report by Object and Function'!B8&gt;0,+'Report by Object and Function'!B8*$S$4,"")</f>
        <v>20519.885612503771</v>
      </c>
      <c r="T8" s="380" t="str">
        <f>IF('Report by Object and Function'!C8&gt;0,+'Report by Object and Function'!C8*$T$4,"")</f>
        <v/>
      </c>
      <c r="U8" s="380" t="str">
        <f>IF('Report by Object and Function'!D8&gt;0,+'Report by Object and Function'!D8*$U$4,"")</f>
        <v/>
      </c>
      <c r="V8" s="380" t="str">
        <f>IF('Report by Object and Function'!E8&gt;0,+'Report by Object and Function'!E8*$V$4,"")</f>
        <v/>
      </c>
      <c r="W8" s="380" t="str">
        <f>IF('Report by Object and Function'!F8&gt;0,+'Report by Object and Function'!F8*$W$4,"")</f>
        <v/>
      </c>
      <c r="X8" s="380" t="str">
        <f>IF('Report by Object and Function'!G8&gt;0,+'Report by Object and Function'!G8*$X$4,"")</f>
        <v/>
      </c>
      <c r="Y8" s="381">
        <f t="shared" si="2"/>
        <v>20519.885612503771</v>
      </c>
      <c r="AA8" s="379">
        <f>IF('Report by Object and Function'!B8&gt;0,+'Report by Object and Function'!B8*$AA$4,"")</f>
        <v>18606.690543687269</v>
      </c>
      <c r="AB8" s="380" t="str">
        <f>IF('Report by Object and Function'!C8&gt;0,+'Report by Object and Function'!C8*$AB$4,"")</f>
        <v/>
      </c>
      <c r="AC8" s="380" t="str">
        <f>IF('Report by Object and Function'!D8&gt;0,+'Report by Object and Function'!D8*$AC$4,"")</f>
        <v/>
      </c>
      <c r="AD8" s="380" t="str">
        <f>IF('Report by Object and Function'!E8&gt;0,+'Report by Object and Function'!E8*$AD$4,"")</f>
        <v/>
      </c>
      <c r="AE8" s="380" t="str">
        <f>IF('Report by Object and Function'!F8&gt;0,+'Report by Object and Function'!F8*$AE$4,"")</f>
        <v/>
      </c>
      <c r="AF8" s="380" t="str">
        <f>IF('Report by Object and Function'!G8&gt;0,+'Report by Object and Function'!G8*$AF$4,"")</f>
        <v/>
      </c>
      <c r="AG8" s="381">
        <f t="shared" si="1"/>
        <v>18606.690543687269</v>
      </c>
    </row>
    <row r="9" spans="1:35" x14ac:dyDescent="0.25">
      <c r="A9" s="238" t="s">
        <v>16</v>
      </c>
      <c r="B9" s="375">
        <f>IF('Assign Cost to Functions'!C9&gt;0,+'Assign Cost to Functions'!C9/'Assign Cost to Functions'!$C$4,0)</f>
        <v>0</v>
      </c>
      <c r="C9" s="376">
        <f>IF('Assign Cost to Functions'!D9&gt;0,+'Assign Cost to Functions'!D9/'Assign Cost to Functions'!$D$4,0)</f>
        <v>0</v>
      </c>
      <c r="D9" s="376">
        <f>IF('Assign Cost to Functions'!E9&gt;0,+'Assign Cost to Functions'!E9/'Assign Cost to Functions'!$E$4,0)</f>
        <v>0.3139141932781937</v>
      </c>
      <c r="E9" s="376">
        <f>IF('Assign Cost to Functions'!F9&gt;0,+'Assign Cost to Functions'!F9/'Assign Cost to Functions'!$F$4,0)</f>
        <v>0</v>
      </c>
      <c r="F9" s="376">
        <f>IF('Assign Cost to Functions'!G9&gt;0,+'Assign Cost to Functions'!G9/'Assign Cost to Functions'!$G$4,0)</f>
        <v>0</v>
      </c>
      <c r="G9" s="377">
        <f>IF('Assign Cost to Functions'!H9&gt;0,+'Assign Cost to Functions'!H9/'Assign Cost to Functions'!$H$4,0)</f>
        <v>0</v>
      </c>
      <c r="I9" s="378">
        <f>+'Assign Cost to Functions'!B9</f>
        <v>179144.35509143514</v>
      </c>
      <c r="K9" s="379" t="str">
        <f>IF('Report by Object and Function'!B9&gt;0,+'Report by Object and Function'!B9*$K$4,"")</f>
        <v/>
      </c>
      <c r="L9" s="380" t="str">
        <f>IF('Report by Object and Function'!C9&gt;0,+'Report by Object and Function'!C9*$L$4,"")</f>
        <v/>
      </c>
      <c r="M9" s="380">
        <f>IF('Report by Object and Function'!D9&gt;0,+'Report by Object and Function'!D9*$M$4,"")</f>
        <v>113943.11342230858</v>
      </c>
      <c r="N9" s="380" t="str">
        <f>IF('Report by Object and Function'!E9&gt;0,+'Report by Object and Function'!E9*$N$4,"")</f>
        <v/>
      </c>
      <c r="O9" s="380" t="str">
        <f>IF('Report by Object and Function'!F9&gt;0,+'Report by Object and Function'!F9*$O$4,"")</f>
        <v/>
      </c>
      <c r="P9" s="380" t="str">
        <f>IF('Report by Object and Function'!G9&gt;0,+'Report by Object and Function'!G9*$P$4,"")</f>
        <v/>
      </c>
      <c r="Q9" s="381">
        <f t="shared" si="0"/>
        <v>113943.11342230858</v>
      </c>
      <c r="S9" s="379" t="str">
        <f>IF('Report by Object and Function'!B9&gt;0,+'Report by Object and Function'!B9*$S$4,"")</f>
        <v/>
      </c>
      <c r="T9" s="380" t="str">
        <f>IF('Report by Object and Function'!C9&gt;0,+'Report by Object and Function'!C9*$T$4,"")</f>
        <v/>
      </c>
      <c r="U9" s="380">
        <f>IF('Report by Object and Function'!D9&gt;0,+'Report by Object and Function'!D9*$U$4,"")</f>
        <v>31791.724701559455</v>
      </c>
      <c r="V9" s="380" t="str">
        <f>IF('Report by Object and Function'!E9&gt;0,+'Report by Object and Function'!E9*$V$4,"")</f>
        <v/>
      </c>
      <c r="W9" s="380" t="str">
        <f>IF('Report by Object and Function'!F9&gt;0,+'Report by Object and Function'!F9*$W$4,"")</f>
        <v/>
      </c>
      <c r="X9" s="380" t="str">
        <f>IF('Report by Object and Function'!G9&gt;0,+'Report by Object and Function'!G9*$X$4,"")</f>
        <v/>
      </c>
      <c r="Y9" s="381">
        <f t="shared" si="2"/>
        <v>31791.724701559455</v>
      </c>
      <c r="AA9" s="379" t="str">
        <f>IF('Report by Object and Function'!B9&gt;0,+'Report by Object and Function'!B9*$AA$4,"")</f>
        <v/>
      </c>
      <c r="AB9" s="380" t="str">
        <f>IF('Report by Object and Function'!C9&gt;0,+'Report by Object and Function'!C9*$AB$4,"")</f>
        <v/>
      </c>
      <c r="AC9" s="380">
        <f>IF('Report by Object and Function'!D9&gt;0,+'Report by Object and Function'!D9*$AC$4,"")</f>
        <v>33409.516967567099</v>
      </c>
      <c r="AD9" s="380" t="str">
        <f>IF('Report by Object and Function'!E9&gt;0,+'Report by Object and Function'!E9*$AD$4,"")</f>
        <v/>
      </c>
      <c r="AE9" s="380" t="str">
        <f>IF('Report by Object and Function'!F9&gt;0,+'Report by Object and Function'!F9*$AE$4,"")</f>
        <v/>
      </c>
      <c r="AF9" s="380" t="str">
        <f>IF('Report by Object and Function'!G9&gt;0,+'Report by Object and Function'!G9*$AF$4,"")</f>
        <v/>
      </c>
      <c r="AG9" s="381">
        <f t="shared" si="1"/>
        <v>33409.516967567099</v>
      </c>
    </row>
    <row r="10" spans="1:35" x14ac:dyDescent="0.25">
      <c r="A10" s="238" t="s">
        <v>38</v>
      </c>
      <c r="B10" s="375">
        <f>IF('Assign Cost to Functions'!C10&gt;0,+'Assign Cost to Functions'!C10/'Assign Cost to Functions'!$C$4,0)</f>
        <v>0</v>
      </c>
      <c r="C10" s="376">
        <f>IF('Assign Cost to Functions'!D10&gt;0,+'Assign Cost to Functions'!D10/'Assign Cost to Functions'!$D$4,0)</f>
        <v>0</v>
      </c>
      <c r="D10" s="376">
        <f>IF('Assign Cost to Functions'!E10&gt;0,+'Assign Cost to Functions'!E10/'Assign Cost to Functions'!$E$4,0)</f>
        <v>0</v>
      </c>
      <c r="E10" s="376">
        <f>IF('Assign Cost to Functions'!F10&gt;0,+'Assign Cost to Functions'!F10/'Assign Cost to Functions'!$F$4,0)</f>
        <v>0</v>
      </c>
      <c r="F10" s="376">
        <f>IF('Assign Cost to Functions'!G10&gt;0,+'Assign Cost to Functions'!G10/'Assign Cost to Functions'!$G$4,0)</f>
        <v>0.21861707771392738</v>
      </c>
      <c r="G10" s="377">
        <f>IF('Assign Cost to Functions'!H10&gt;0,+'Assign Cost to Functions'!H10/'Assign Cost to Functions'!$H$4,0)</f>
        <v>0</v>
      </c>
      <c r="I10" s="378">
        <f>+'Assign Cost to Functions'!B10</f>
        <v>221567.12979694415</v>
      </c>
      <c r="K10" s="379" t="str">
        <f>IF('Report by Object and Function'!B10&gt;0,+'Report by Object and Function'!B10*$K$4,"")</f>
        <v/>
      </c>
      <c r="L10" s="380" t="str">
        <f>IF('Report by Object and Function'!C10&gt;0,+'Report by Object and Function'!C10*$L$4,"")</f>
        <v/>
      </c>
      <c r="M10" s="380" t="str">
        <f>IF('Report by Object and Function'!D10&gt;0,+'Report by Object and Function'!D10*$M$4,"")</f>
        <v/>
      </c>
      <c r="N10" s="380" t="str">
        <f>IF('Report by Object and Function'!E10&gt;0,+'Report by Object and Function'!E10*$N$4,"")</f>
        <v/>
      </c>
      <c r="O10" s="380">
        <f>IF('Report by Object and Function'!F10&gt;0,+'Report by Object and Function'!F10*$O$4,"")</f>
        <v>131461.45712501687</v>
      </c>
      <c r="P10" s="380" t="str">
        <f>IF('Report by Object and Function'!G10&gt;0,+'Report by Object and Function'!G10*$P$4,"")</f>
        <v/>
      </c>
      <c r="Q10" s="381">
        <f t="shared" si="0"/>
        <v>131461.45712501687</v>
      </c>
      <c r="S10" s="379" t="str">
        <f>IF('Report by Object and Function'!B10&gt;0,+'Report by Object and Function'!B10*$S$4,"")</f>
        <v/>
      </c>
      <c r="T10" s="380" t="str">
        <f>IF('Report by Object and Function'!C10&gt;0,+'Report by Object and Function'!C10*$T$4,"")</f>
        <v/>
      </c>
      <c r="U10" s="380" t="str">
        <f>IF('Report by Object and Function'!D10&gt;0,+'Report by Object and Function'!D10*$U$4,"")</f>
        <v/>
      </c>
      <c r="V10" s="380" t="str">
        <f>IF('Report by Object and Function'!E10&gt;0,+'Report by Object and Function'!E10*$V$4,"")</f>
        <v/>
      </c>
      <c r="W10" s="380">
        <f>IF('Report by Object and Function'!F10&gt;0,+'Report by Object and Function'!F10*$W$4,"")</f>
        <v>46148.873554305646</v>
      </c>
      <c r="X10" s="380" t="str">
        <f>IF('Report by Object and Function'!G10&gt;0,+'Report by Object and Function'!G10*$X$4,"")</f>
        <v/>
      </c>
      <c r="Y10" s="381">
        <f t="shared" si="2"/>
        <v>46148.873554305646</v>
      </c>
      <c r="AA10" s="379" t="str">
        <f>IF('Report by Object and Function'!B10&gt;0,+'Report by Object and Function'!B10*$AA$4,"")</f>
        <v/>
      </c>
      <c r="AB10" s="380" t="str">
        <f>IF('Report by Object and Function'!C10&gt;0,+'Report by Object and Function'!C10*$AB$4,"")</f>
        <v/>
      </c>
      <c r="AC10" s="380" t="str">
        <f>IF('Report by Object and Function'!D10&gt;0,+'Report by Object and Function'!D10*$AC$4,"")</f>
        <v/>
      </c>
      <c r="AD10" s="380" t="str">
        <f>IF('Report by Object and Function'!E10&gt;0,+'Report by Object and Function'!E10*$AD$4,"")</f>
        <v/>
      </c>
      <c r="AE10" s="380">
        <f>IF('Report by Object and Function'!F10&gt;0,+'Report by Object and Function'!F10*$AE$4,"")</f>
        <v>43956.799117621638</v>
      </c>
      <c r="AF10" s="380" t="str">
        <f>IF('Report by Object and Function'!G10&gt;0,+'Report by Object and Function'!G10*$AF$4,"")</f>
        <v/>
      </c>
      <c r="AG10" s="381">
        <f t="shared" si="1"/>
        <v>43956.799117621638</v>
      </c>
    </row>
    <row r="11" spans="1:35" x14ac:dyDescent="0.25">
      <c r="A11" s="383" t="s">
        <v>12</v>
      </c>
      <c r="B11" s="384">
        <f>IF('Assign Cost to Functions'!C11&gt;0,+'Assign Cost to Functions'!C11/'Assign Cost to Functions'!$C$4,0)</f>
        <v>0.28260199375494915</v>
      </c>
      <c r="C11" s="385">
        <f>IF('Assign Cost to Functions'!D11&gt;0,+'Assign Cost to Functions'!D11/'Assign Cost to Functions'!$D$4,0)</f>
        <v>0</v>
      </c>
      <c r="D11" s="385">
        <f>IF('Assign Cost to Functions'!E11&gt;0,+'Assign Cost to Functions'!E11/'Assign Cost to Functions'!$E$4,0)</f>
        <v>0.16529092915423244</v>
      </c>
      <c r="E11" s="385">
        <f>IF('Assign Cost to Functions'!F11&gt;0,+'Assign Cost to Functions'!F11/'Assign Cost to Functions'!$F$4,0)</f>
        <v>0</v>
      </c>
      <c r="F11" s="385">
        <f>IF('Assign Cost to Functions'!G11&gt;0,+'Assign Cost to Functions'!G11/'Assign Cost to Functions'!$G$4,0)</f>
        <v>0.11511241185674757</v>
      </c>
      <c r="G11" s="386">
        <f>IF('Assign Cost to Functions'!H11&gt;0,+'Assign Cost to Functions'!H11/'Assign Cost to Functions'!$H$4,0)</f>
        <v>0</v>
      </c>
      <c r="I11" s="387">
        <f>+'Assign Cost to Functions'!B11</f>
        <v>699919.64399999985</v>
      </c>
      <c r="K11" s="388">
        <f>IF('Report by Object and Function'!B11&gt;0,+'Report by Object and Function'!B11*$K$4,"")</f>
        <v>277697.18400808546</v>
      </c>
      <c r="L11" s="389" t="str">
        <f>IF('Report by Object and Function'!C11&gt;0,+'Report by Object and Function'!C11*$L$4,"")</f>
        <v/>
      </c>
      <c r="M11" s="389">
        <f>IF('Report by Object and Function'!D11&gt;0,+'Report by Object and Function'!D11*$M$4,"")</f>
        <v>59996.532465191282</v>
      </c>
      <c r="N11" s="389" t="str">
        <f>IF('Report by Object and Function'!E11&gt;0,+'Report by Object and Function'!E11*$N$4,"")</f>
        <v/>
      </c>
      <c r="O11" s="389">
        <f>IF('Report by Object and Function'!F11&gt;0,+'Report by Object and Function'!F11*$O$4,"")</f>
        <v>69220.783454370729</v>
      </c>
      <c r="P11" s="389" t="str">
        <f>IF('Report by Object and Function'!G11&gt;0,+'Report by Object and Function'!G11*$P$4,"")</f>
        <v/>
      </c>
      <c r="Q11" s="390">
        <f t="shared" si="0"/>
        <v>406914.49992764747</v>
      </c>
      <c r="S11" s="388">
        <f>IF('Report by Object and Function'!B11&gt;0,+'Report by Object and Function'!B11*$S$4,"")</f>
        <v>110778.57362364173</v>
      </c>
      <c r="T11" s="389" t="str">
        <f>IF('Report by Object and Function'!C11&gt;0,+'Report by Object and Function'!C11*$T$4,"")</f>
        <v/>
      </c>
      <c r="U11" s="389">
        <f>IF('Report by Object and Function'!D11&gt;0,+'Report by Object and Function'!D11*$U$4,"")</f>
        <v>16739.872958466065</v>
      </c>
      <c r="V11" s="389" t="str">
        <f>IF('Report by Object and Function'!E11&gt;0,+'Report by Object and Function'!E11*$V$4,"")</f>
        <v/>
      </c>
      <c r="W11" s="389">
        <f>IF('Report by Object and Function'!F11&gt;0,+'Report by Object and Function'!F11*$W$4,"")</f>
        <v>24299.602733962296</v>
      </c>
      <c r="X11" s="389" t="str">
        <f>IF('Report by Object and Function'!G11&gt;0,+'Report by Object and Function'!G11*$X$4,"")</f>
        <v/>
      </c>
      <c r="Y11" s="390">
        <f t="shared" si="2"/>
        <v>151818.0493160701</v>
      </c>
      <c r="AA11" s="388">
        <f>IF('Report by Object and Function'!B11&gt;0,+'Report by Object and Function'!B11*$AA$4,"")</f>
        <v>100450.00626271399</v>
      </c>
      <c r="AB11" s="389" t="str">
        <f>IF('Report by Object and Function'!C11&gt;0,+'Report by Object and Function'!C11*$AB$4,"")</f>
        <v/>
      </c>
      <c r="AC11" s="389">
        <f>IF('Report by Object and Function'!D11&gt;0,+'Report by Object and Function'!D11*$AC$4,"")</f>
        <v>17591.718439023731</v>
      </c>
      <c r="AD11" s="389" t="str">
        <f>IF('Report by Object and Function'!E11&gt;0,+'Report by Object and Function'!E11*$AD$4,"")</f>
        <v/>
      </c>
      <c r="AE11" s="389">
        <f>IF('Report by Object and Function'!F11&gt;0,+'Report by Object and Function'!F11*$AE$4,"")</f>
        <v>23145.370054544583</v>
      </c>
      <c r="AF11" s="389" t="str">
        <f>IF('Report by Object and Function'!G11&gt;0,+'Report by Object and Function'!G11*$AF$4,"")</f>
        <v/>
      </c>
      <c r="AG11" s="390">
        <f t="shared" si="1"/>
        <v>141187.09475628231</v>
      </c>
    </row>
    <row r="12" spans="1:35" x14ac:dyDescent="0.25">
      <c r="A12" s="238" t="s">
        <v>37</v>
      </c>
      <c r="B12" s="375">
        <f>IF('Assign Cost to Functions'!C12&gt;0,+'Assign Cost to Functions'!C12/'Assign Cost to Functions'!$C$4,0)</f>
        <v>0.25503861475445144</v>
      </c>
      <c r="C12" s="376">
        <f>IF('Assign Cost to Functions'!D12&gt;0,+'Assign Cost to Functions'!D12/'Assign Cost to Functions'!$D$4,0)</f>
        <v>0</v>
      </c>
      <c r="D12" s="376">
        <f>IF('Assign Cost to Functions'!E12&gt;0,+'Assign Cost to Functions'!E12/'Assign Cost to Functions'!$E$4,0)</f>
        <v>0</v>
      </c>
      <c r="E12" s="376">
        <f>IF('Assign Cost to Functions'!F12&gt;0,+'Assign Cost to Functions'!F12/'Assign Cost to Functions'!$F$4,0)</f>
        <v>0</v>
      </c>
      <c r="F12" s="376">
        <f>IF('Assign Cost to Functions'!G12&gt;0,+'Assign Cost to Functions'!G12/'Assign Cost to Functions'!$G$4,0)</f>
        <v>0</v>
      </c>
      <c r="G12" s="377">
        <f>IF('Assign Cost to Functions'!H12&gt;0,+'Assign Cost to Functions'!H12/'Assign Cost to Functions'!$H$4,0)</f>
        <v>0</v>
      </c>
      <c r="I12" s="378">
        <f>+'Assign Cost to Functions'!B12</f>
        <v>441238.74670723733</v>
      </c>
      <c r="K12" s="379">
        <f>IF('Report by Object and Function'!B12&gt;0,+'Report by Object and Function'!B12*$K$4,"")</f>
        <v>250612.19204294379</v>
      </c>
      <c r="L12" s="380" t="str">
        <f>IF('Report by Object and Function'!C12&gt;0,+'Report by Object and Function'!C12*$L$4,"")</f>
        <v/>
      </c>
      <c r="M12" s="380" t="str">
        <f>IF('Report by Object and Function'!D12&gt;0,+'Report by Object and Function'!D12*$M$4,"")</f>
        <v/>
      </c>
      <c r="N12" s="380" t="str">
        <f>IF('Report by Object and Function'!E12&gt;0,+'Report by Object and Function'!E12*$N$4,"")</f>
        <v/>
      </c>
      <c r="O12" s="380" t="str">
        <f>IF('Report by Object and Function'!F12&gt;0,+'Report by Object and Function'!F12*$O$4,"")</f>
        <v/>
      </c>
      <c r="P12" s="380" t="str">
        <f>IF('Report by Object and Function'!G12&gt;0,+'Report by Object and Function'!G12*$P$4,"")</f>
        <v/>
      </c>
      <c r="Q12" s="381">
        <f t="shared" si="0"/>
        <v>250612.19204294379</v>
      </c>
      <c r="S12" s="379">
        <f>IF('Report by Object and Function'!B12&gt;0,+'Report by Object and Function'!B12*$S$4,"")</f>
        <v>99973.866376704609</v>
      </c>
      <c r="T12" s="380" t="str">
        <f>IF('Report by Object and Function'!C12&gt;0,+'Report by Object and Function'!C12*$T$4,"")</f>
        <v/>
      </c>
      <c r="U12" s="380" t="str">
        <f>IF('Report by Object and Function'!D12&gt;0,+'Report by Object and Function'!D12*$U$4,"")</f>
        <v/>
      </c>
      <c r="V12" s="380" t="str">
        <f>IF('Report by Object and Function'!E12&gt;0,+'Report by Object and Function'!E12*$V$4,"")</f>
        <v/>
      </c>
      <c r="W12" s="380" t="str">
        <f>IF('Report by Object and Function'!F12&gt;0,+'Report by Object and Function'!F12*$W$4,"")</f>
        <v/>
      </c>
      <c r="X12" s="380" t="str">
        <f>IF('Report by Object and Function'!G12&gt;0,+'Report by Object and Function'!G12*$X$4,"")</f>
        <v/>
      </c>
      <c r="Y12" s="381">
        <f t="shared" si="2"/>
        <v>99973.866376704609</v>
      </c>
      <c r="AA12" s="379">
        <f>IF('Report by Object and Function'!B12&gt;0,+'Report by Object and Function'!B12*$AA$4,"")</f>
        <v>90652.688287588884</v>
      </c>
      <c r="AB12" s="380" t="str">
        <f>IF('Report by Object and Function'!C12&gt;0,+'Report by Object and Function'!C12*$AB$4,"")</f>
        <v/>
      </c>
      <c r="AC12" s="380" t="str">
        <f>IF('Report by Object and Function'!D12&gt;0,+'Report by Object and Function'!D12*$AC$4,"")</f>
        <v/>
      </c>
      <c r="AD12" s="380" t="str">
        <f>IF('Report by Object and Function'!E12&gt;0,+'Report by Object and Function'!E12*$AD$4,"")</f>
        <v/>
      </c>
      <c r="AE12" s="380" t="str">
        <f>IF('Report by Object and Function'!F12&gt;0,+'Report by Object and Function'!F12*$AE$4,"")</f>
        <v/>
      </c>
      <c r="AF12" s="380" t="str">
        <f>IF('Report by Object and Function'!G12&gt;0,+'Report by Object and Function'!G12*$AF$4,"")</f>
        <v/>
      </c>
      <c r="AG12" s="381">
        <f t="shared" si="1"/>
        <v>90652.688287588884</v>
      </c>
    </row>
    <row r="13" spans="1:35" x14ac:dyDescent="0.25">
      <c r="A13" s="238" t="s">
        <v>39</v>
      </c>
      <c r="B13" s="375">
        <f>IF('Assign Cost to Functions'!C13&gt;0,+'Assign Cost to Functions'!C13/'Assign Cost to Functions'!$C$4,0)</f>
        <v>2.7563379000497684E-2</v>
      </c>
      <c r="C13" s="376">
        <f>IF('Assign Cost to Functions'!D13&gt;0,+'Assign Cost to Functions'!D13/'Assign Cost to Functions'!$D$4,0)</f>
        <v>0</v>
      </c>
      <c r="D13" s="376">
        <f>IF('Assign Cost to Functions'!E13&gt;0,+'Assign Cost to Functions'!E13/'Assign Cost to Functions'!$E$4,0)</f>
        <v>0</v>
      </c>
      <c r="E13" s="376">
        <f>IF('Assign Cost to Functions'!F13&gt;0,+'Assign Cost to Functions'!F13/'Assign Cost to Functions'!$F$4,0)</f>
        <v>0</v>
      </c>
      <c r="F13" s="376">
        <f>IF('Assign Cost to Functions'!G13&gt;0,+'Assign Cost to Functions'!G13/'Assign Cost to Functions'!$G$4,0)</f>
        <v>0</v>
      </c>
      <c r="G13" s="377">
        <f>IF('Assign Cost to Functions'!H13&gt;0,+'Assign Cost to Functions'!H13/'Assign Cost to Functions'!$H$4,0)</f>
        <v>0</v>
      </c>
      <c r="I13" s="378">
        <f>+'Assign Cost to Functions'!B13</f>
        <v>47687.017187203826</v>
      </c>
      <c r="K13" s="379">
        <f>IF('Report by Object and Function'!B13&gt;0,+'Report by Object and Function'!B13*$K$4,"")</f>
        <v>27084.991965141635</v>
      </c>
      <c r="L13" s="380" t="str">
        <f>IF('Report by Object and Function'!C13&gt;0,+'Report by Object and Function'!C13*$L$4,"")</f>
        <v/>
      </c>
      <c r="M13" s="380" t="str">
        <f>IF('Report by Object and Function'!D13&gt;0,+'Report by Object and Function'!D13*$M$4,"")</f>
        <v/>
      </c>
      <c r="N13" s="380" t="str">
        <f>IF('Report by Object and Function'!E13&gt;0,+'Report by Object and Function'!E13*$N$4,"")</f>
        <v/>
      </c>
      <c r="O13" s="380" t="str">
        <f>IF('Report by Object and Function'!F13&gt;0,+'Report by Object and Function'!F13*$O$4,"")</f>
        <v/>
      </c>
      <c r="P13" s="380" t="str">
        <f>IF('Report by Object and Function'!G13&gt;0,+'Report by Object and Function'!G13*$P$4,"")</f>
        <v/>
      </c>
      <c r="Q13" s="381">
        <f t="shared" si="0"/>
        <v>27084.991965141635</v>
      </c>
      <c r="S13" s="379">
        <f>IF('Report by Object and Function'!B13&gt;0,+'Report by Object and Function'!B13*$S$4,"")</f>
        <v>10804.707246937103</v>
      </c>
      <c r="T13" s="380" t="str">
        <f>IF('Report by Object and Function'!C13&gt;0,+'Report by Object and Function'!C13*$T$4,"")</f>
        <v/>
      </c>
      <c r="U13" s="380" t="str">
        <f>IF('Report by Object and Function'!D13&gt;0,+'Report by Object and Function'!D13*$U$4,"")</f>
        <v/>
      </c>
      <c r="V13" s="380" t="str">
        <f>IF('Report by Object and Function'!E13&gt;0,+'Report by Object and Function'!E13*$V$4,"")</f>
        <v/>
      </c>
      <c r="W13" s="380" t="str">
        <f>IF('Report by Object and Function'!F13&gt;0,+'Report by Object and Function'!F13*$W$4,"")</f>
        <v/>
      </c>
      <c r="X13" s="380" t="str">
        <f>IF('Report by Object and Function'!G13&gt;0,+'Report by Object and Function'!G13*$X$4,"")</f>
        <v/>
      </c>
      <c r="Y13" s="381">
        <f t="shared" si="2"/>
        <v>10804.707246937103</v>
      </c>
      <c r="AA13" s="379">
        <f>IF('Report by Object and Function'!B13&gt;0,+'Report by Object and Function'!B13*$AA$4,"")</f>
        <v>9797.31797512509</v>
      </c>
      <c r="AB13" s="380" t="str">
        <f>IF('Report by Object and Function'!C13&gt;0,+'Report by Object and Function'!C13*$AB$4,"")</f>
        <v/>
      </c>
      <c r="AC13" s="380" t="str">
        <f>IF('Report by Object and Function'!D13&gt;0,+'Report by Object and Function'!D13*$AC$4,"")</f>
        <v/>
      </c>
      <c r="AD13" s="380" t="str">
        <f>IF('Report by Object and Function'!E13&gt;0,+'Report by Object and Function'!E13*$AD$4,"")</f>
        <v/>
      </c>
      <c r="AE13" s="380" t="str">
        <f>IF('Report by Object and Function'!F13&gt;0,+'Report by Object and Function'!F13*$AE$4,"")</f>
        <v/>
      </c>
      <c r="AF13" s="380" t="str">
        <f>IF('Report by Object and Function'!G13&gt;0,+'Report by Object and Function'!G13*$AF$4,"")</f>
        <v/>
      </c>
      <c r="AG13" s="381">
        <f t="shared" si="1"/>
        <v>9797.31797512509</v>
      </c>
    </row>
    <row r="14" spans="1:35" x14ac:dyDescent="0.25">
      <c r="A14" s="238" t="s">
        <v>16</v>
      </c>
      <c r="B14" s="375">
        <f>IF('Assign Cost to Functions'!C14&gt;0,+'Assign Cost to Functions'!C14/'Assign Cost to Functions'!$C$4,0)</f>
        <v>0</v>
      </c>
      <c r="C14" s="376">
        <f>IF('Assign Cost to Functions'!D14&gt;0,+'Assign Cost to Functions'!D14/'Assign Cost to Functions'!$D$4,0)</f>
        <v>0</v>
      </c>
      <c r="D14" s="376">
        <f>IF('Assign Cost to Functions'!E14&gt;0,+'Assign Cost to Functions'!E14/'Assign Cost to Functions'!$E$4,0)</f>
        <v>0.16529092915423244</v>
      </c>
      <c r="E14" s="376">
        <f>IF('Assign Cost to Functions'!F14&gt;0,+'Assign Cost to Functions'!F14/'Assign Cost to Functions'!$F$4,0)</f>
        <v>0</v>
      </c>
      <c r="F14" s="376">
        <f>IF('Assign Cost to Functions'!G14&gt;0,+'Assign Cost to Functions'!G14/'Assign Cost to Functions'!$G$4,0)</f>
        <v>0</v>
      </c>
      <c r="G14" s="377">
        <f>IF('Assign Cost to Functions'!H14&gt;0,+'Assign Cost to Functions'!H14/'Assign Cost to Functions'!$H$4,0)</f>
        <v>0</v>
      </c>
      <c r="I14" s="378">
        <f>+'Assign Cost to Functions'!B14</f>
        <v>94328.123862681081</v>
      </c>
      <c r="K14" s="379" t="str">
        <f>IF('Report by Object and Function'!B14&gt;0,+'Report by Object and Function'!B14*$K$4,"")</f>
        <v/>
      </c>
      <c r="L14" s="380" t="str">
        <f>IF('Report by Object and Function'!C14&gt;0,+'Report by Object and Function'!C14*$L$4,"")</f>
        <v/>
      </c>
      <c r="M14" s="380">
        <f>IF('Report by Object and Function'!D14&gt;0,+'Report by Object and Function'!D14*$M$4,"")</f>
        <v>59996.532465191282</v>
      </c>
      <c r="N14" s="380" t="str">
        <f>IF('Report by Object and Function'!E14&gt;0,+'Report by Object and Function'!E14*$N$4,"")</f>
        <v/>
      </c>
      <c r="O14" s="380" t="str">
        <f>IF('Report by Object and Function'!F14&gt;0,+'Report by Object and Function'!F14*$O$4,"")</f>
        <v/>
      </c>
      <c r="P14" s="380" t="str">
        <f>IF('Report by Object and Function'!G14&gt;0,+'Report by Object and Function'!G14*$P$4,"")</f>
        <v/>
      </c>
      <c r="Q14" s="381">
        <f t="shared" si="0"/>
        <v>59996.532465191282</v>
      </c>
      <c r="S14" s="379" t="str">
        <f>IF('Report by Object and Function'!B14&gt;0,+'Report by Object and Function'!B14*$S$4,"")</f>
        <v/>
      </c>
      <c r="T14" s="380" t="str">
        <f>IF('Report by Object and Function'!C14&gt;0,+'Report by Object and Function'!C14*$T$4,"")</f>
        <v/>
      </c>
      <c r="U14" s="380">
        <f>IF('Report by Object and Function'!D14&gt;0,+'Report by Object and Function'!D14*$U$4,"")</f>
        <v>16739.872958466065</v>
      </c>
      <c r="V14" s="380" t="str">
        <f>IF('Report by Object and Function'!E14&gt;0,+'Report by Object and Function'!E14*$V$4,"")</f>
        <v/>
      </c>
      <c r="W14" s="380" t="str">
        <f>IF('Report by Object and Function'!F14&gt;0,+'Report by Object and Function'!F14*$W$4,"")</f>
        <v/>
      </c>
      <c r="X14" s="380" t="str">
        <f>IF('Report by Object and Function'!G14&gt;0,+'Report by Object and Function'!G14*$X$4,"")</f>
        <v/>
      </c>
      <c r="Y14" s="381">
        <f t="shared" si="2"/>
        <v>16739.872958466065</v>
      </c>
      <c r="AA14" s="379" t="str">
        <f>IF('Report by Object and Function'!B14&gt;0,+'Report by Object and Function'!B14*$AA$4,"")</f>
        <v/>
      </c>
      <c r="AB14" s="380" t="str">
        <f>IF('Report by Object and Function'!C14&gt;0,+'Report by Object and Function'!C14*$AB$4,"")</f>
        <v/>
      </c>
      <c r="AC14" s="380">
        <f>IF('Report by Object and Function'!D14&gt;0,+'Report by Object and Function'!D14*$AC$4,"")</f>
        <v>17591.718439023731</v>
      </c>
      <c r="AD14" s="380" t="str">
        <f>IF('Report by Object and Function'!E14&gt;0,+'Report by Object and Function'!E14*$AD$4,"")</f>
        <v/>
      </c>
      <c r="AE14" s="380" t="str">
        <f>IF('Report by Object and Function'!F14&gt;0,+'Report by Object and Function'!F14*$AE$4,"")</f>
        <v/>
      </c>
      <c r="AF14" s="380" t="str">
        <f>IF('Report by Object and Function'!G14&gt;0,+'Report by Object and Function'!G14*$AF$4,"")</f>
        <v/>
      </c>
      <c r="AG14" s="381">
        <f t="shared" si="1"/>
        <v>17591.718439023731</v>
      </c>
    </row>
    <row r="15" spans="1:35" x14ac:dyDescent="0.25">
      <c r="A15" s="238" t="s">
        <v>38</v>
      </c>
      <c r="B15" s="375">
        <f>IF('Assign Cost to Functions'!C15&gt;0,+'Assign Cost to Functions'!C15/'Assign Cost to Functions'!$C$4,0)</f>
        <v>0</v>
      </c>
      <c r="C15" s="376">
        <f>IF('Assign Cost to Functions'!D15&gt;0,+'Assign Cost to Functions'!D15/'Assign Cost to Functions'!$D$4,0)</f>
        <v>0</v>
      </c>
      <c r="D15" s="376">
        <f>IF('Assign Cost to Functions'!E15&gt;0,+'Assign Cost to Functions'!E15/'Assign Cost to Functions'!$E$4,0)</f>
        <v>0</v>
      </c>
      <c r="E15" s="376">
        <f>IF('Assign Cost to Functions'!F15&gt;0,+'Assign Cost to Functions'!F15/'Assign Cost to Functions'!$F$4,0)</f>
        <v>0</v>
      </c>
      <c r="F15" s="376">
        <f>IF('Assign Cost to Functions'!G15&gt;0,+'Assign Cost to Functions'!G15/'Assign Cost to Functions'!$G$4,0)</f>
        <v>0.11511241185674757</v>
      </c>
      <c r="G15" s="377">
        <f>IF('Assign Cost to Functions'!H15&gt;0,+'Assign Cost to Functions'!H15/'Assign Cost to Functions'!$H$4,0)</f>
        <v>0</v>
      </c>
      <c r="I15" s="378">
        <f>+'Assign Cost to Functions'!B15</f>
        <v>116665.75624287761</v>
      </c>
      <c r="K15" s="379" t="str">
        <f>IF('Report by Object and Function'!B15&gt;0,+'Report by Object and Function'!B15*$K$4,"")</f>
        <v/>
      </c>
      <c r="L15" s="380" t="str">
        <f>IF('Report by Object and Function'!C15&gt;0,+'Report by Object and Function'!C15*$L$4,"")</f>
        <v/>
      </c>
      <c r="M15" s="380" t="str">
        <f>IF('Report by Object and Function'!D15&gt;0,+'Report by Object and Function'!D15*$M$4,"")</f>
        <v/>
      </c>
      <c r="N15" s="380" t="str">
        <f>IF('Report by Object and Function'!E15&gt;0,+'Report by Object and Function'!E15*$N$4,"")</f>
        <v/>
      </c>
      <c r="O15" s="380">
        <f>IF('Report by Object and Function'!F15&gt;0,+'Report by Object and Function'!F15*$O$4,"")</f>
        <v>69220.783454370729</v>
      </c>
      <c r="P15" s="380" t="str">
        <f>IF('Report by Object and Function'!G15&gt;0,+'Report by Object and Function'!G15*$P$4,"")</f>
        <v/>
      </c>
      <c r="Q15" s="381">
        <f t="shared" si="0"/>
        <v>69220.783454370729</v>
      </c>
      <c r="S15" s="379" t="str">
        <f>IF('Report by Object and Function'!B15&gt;0,+'Report by Object and Function'!B15*$S$4,"")</f>
        <v/>
      </c>
      <c r="T15" s="380" t="str">
        <f>IF('Report by Object and Function'!C15&gt;0,+'Report by Object and Function'!C15*$T$4,"")</f>
        <v/>
      </c>
      <c r="U15" s="380" t="str">
        <f>IF('Report by Object and Function'!D15&gt;0,+'Report by Object and Function'!D15*$U$4,"")</f>
        <v/>
      </c>
      <c r="V15" s="380" t="str">
        <f>IF('Report by Object and Function'!E15&gt;0,+'Report by Object and Function'!E15*$V$4,"")</f>
        <v/>
      </c>
      <c r="W15" s="380">
        <f>IF('Report by Object and Function'!F15&gt;0,+'Report by Object and Function'!F15*$W$4,"")</f>
        <v>24299.602733962296</v>
      </c>
      <c r="X15" s="380" t="str">
        <f>IF('Report by Object and Function'!G15&gt;0,+'Report by Object and Function'!G15*$X$4,"")</f>
        <v/>
      </c>
      <c r="Y15" s="381">
        <f t="shared" si="2"/>
        <v>24299.602733962296</v>
      </c>
      <c r="AA15" s="379" t="str">
        <f>IF('Report by Object and Function'!B15&gt;0,+'Report by Object and Function'!B15*$AA$4,"")</f>
        <v/>
      </c>
      <c r="AB15" s="380" t="str">
        <f>IF('Report by Object and Function'!C15&gt;0,+'Report by Object and Function'!C15*$AB$4,"")</f>
        <v/>
      </c>
      <c r="AC15" s="380" t="str">
        <f>IF('Report by Object and Function'!D15&gt;0,+'Report by Object and Function'!D15*$AC$4,"")</f>
        <v/>
      </c>
      <c r="AD15" s="380" t="str">
        <f>IF('Report by Object and Function'!E15&gt;0,+'Report by Object and Function'!E15*$AD$4,"")</f>
        <v/>
      </c>
      <c r="AE15" s="380">
        <f>IF('Report by Object and Function'!F15&gt;0,+'Report by Object and Function'!F15*$AE$4,"")</f>
        <v>23145.370054544583</v>
      </c>
      <c r="AF15" s="380" t="str">
        <f>IF('Report by Object and Function'!G15&gt;0,+'Report by Object and Function'!G15*$AF$4,"")</f>
        <v/>
      </c>
      <c r="AG15" s="381">
        <f t="shared" si="1"/>
        <v>23145.370054544583</v>
      </c>
    </row>
    <row r="16" spans="1:35" x14ac:dyDescent="0.25">
      <c r="A16" s="383" t="s">
        <v>13</v>
      </c>
      <c r="B16" s="384">
        <f>IF('Assign Cost to Functions'!C16&gt;0,+'Assign Cost to Functions'!C16/'Assign Cost to Functions'!$C$4,0)</f>
        <v>0</v>
      </c>
      <c r="C16" s="385">
        <f>IF('Assign Cost to Functions'!D16&gt;0,+'Assign Cost to Functions'!D16/'Assign Cost to Functions'!$D$4,0)</f>
        <v>0</v>
      </c>
      <c r="D16" s="385">
        <f>IF('Assign Cost to Functions'!E16&gt;0,+'Assign Cost to Functions'!E16/'Assign Cost to Functions'!$E$4,0)</f>
        <v>0</v>
      </c>
      <c r="E16" s="385">
        <f>IF('Assign Cost to Functions'!F16&gt;0,+'Assign Cost to Functions'!F16/'Assign Cost to Functions'!$F$4,0)</f>
        <v>0</v>
      </c>
      <c r="F16" s="385">
        <f>IF('Assign Cost to Functions'!G16&gt;0,+'Assign Cost to Functions'!G16/'Assign Cost to Functions'!$G$4,0)</f>
        <v>0.62892847158841703</v>
      </c>
      <c r="G16" s="386">
        <f>IF('Assign Cost to Functions'!H16&gt;0,+'Assign Cost to Functions'!H16/'Assign Cost to Functions'!$H$4,0)</f>
        <v>0</v>
      </c>
      <c r="I16" s="387">
        <f>+'Assign Cost to Functions'!B16</f>
        <v>637415.32799999998</v>
      </c>
      <c r="K16" s="388" t="str">
        <f>IF('Report by Object and Function'!B16&gt;0,+'Report by Object and Function'!B16*$K$4,"")</f>
        <v/>
      </c>
      <c r="L16" s="389" t="str">
        <f>IF('Report by Object and Function'!C16&gt;0,+'Report by Object and Function'!C16*$L$4,"")</f>
        <v/>
      </c>
      <c r="M16" s="389" t="str">
        <f>IF('Report by Object and Function'!D16&gt;0,+'Report by Object and Function'!D16*$M$4,"")</f>
        <v/>
      </c>
      <c r="N16" s="389" t="str">
        <f>IF('Report by Object and Function'!E16&gt;0,+'Report by Object and Function'!E16*$N$4,"")</f>
        <v/>
      </c>
      <c r="O16" s="389">
        <f>IF('Report by Object and Function'!F16&gt;0,+'Report by Object and Function'!F16*$O$4,"")</f>
        <v>378194.85177921125</v>
      </c>
      <c r="P16" s="389" t="str">
        <f>IF('Report by Object and Function'!G16&gt;0,+'Report by Object and Function'!G16*$P$4,"")</f>
        <v/>
      </c>
      <c r="Q16" s="390">
        <f t="shared" si="0"/>
        <v>378194.85177921125</v>
      </c>
      <c r="S16" s="388" t="str">
        <f>IF('Report by Object and Function'!B16&gt;0,+'Report by Object and Function'!B16*$S$4,"")</f>
        <v/>
      </c>
      <c r="T16" s="389" t="str">
        <f>IF('Report by Object and Function'!C16&gt;0,+'Report by Object and Function'!C16*$T$4,"")</f>
        <v/>
      </c>
      <c r="U16" s="389" t="str">
        <f>IF('Report by Object and Function'!D16&gt;0,+'Report by Object and Function'!D16*$U$4,"")</f>
        <v/>
      </c>
      <c r="V16" s="389" t="str">
        <f>IF('Report by Object and Function'!E16&gt;0,+'Report by Object and Function'!E16*$V$4,"")</f>
        <v/>
      </c>
      <c r="W16" s="389">
        <f>IF('Report by Object and Function'!F16&gt;0,+'Report by Object and Function'!F16*$W$4,"")</f>
        <v>132763.37243889304</v>
      </c>
      <c r="X16" s="389" t="str">
        <f>IF('Report by Object and Function'!G16&gt;0,+'Report by Object and Function'!G16*$X$4,"")</f>
        <v/>
      </c>
      <c r="Y16" s="390">
        <f t="shared" si="2"/>
        <v>132763.37243889304</v>
      </c>
      <c r="AA16" s="388" t="str">
        <f>IF('Report by Object and Function'!B16&gt;0,+'Report by Object and Function'!B16*$AA$4,"")</f>
        <v/>
      </c>
      <c r="AB16" s="389" t="str">
        <f>IF('Report by Object and Function'!C16&gt;0,+'Report by Object and Function'!C16*$AB$4,"")</f>
        <v/>
      </c>
      <c r="AC16" s="389" t="str">
        <f>IF('Report by Object and Function'!D16&gt;0,+'Report by Object and Function'!D16*$AC$4,"")</f>
        <v/>
      </c>
      <c r="AD16" s="389" t="str">
        <f>IF('Report by Object and Function'!E16&gt;0,+'Report by Object and Function'!E16*$AD$4,"")</f>
        <v/>
      </c>
      <c r="AE16" s="389">
        <f>IF('Report by Object and Function'!F16&gt;0,+'Report by Object and Function'!F16*$AE$4,"")</f>
        <v>126457.10378189562</v>
      </c>
      <c r="AF16" s="389" t="str">
        <f>IF('Report by Object and Function'!G16&gt;0,+'Report by Object and Function'!G16*$AF$4,"")</f>
        <v/>
      </c>
      <c r="AG16" s="390">
        <f t="shared" si="1"/>
        <v>126457.10378189562</v>
      </c>
    </row>
    <row r="17" spans="1:33" x14ac:dyDescent="0.25">
      <c r="A17" s="383" t="s">
        <v>75</v>
      </c>
      <c r="B17" s="384">
        <f>IF('Assign Cost to Functions'!C17&gt;0,+'Assign Cost to Functions'!C17/'Assign Cost to Functions'!$C$4,0)</f>
        <v>0</v>
      </c>
      <c r="C17" s="385">
        <f>IF('Assign Cost to Functions'!D17&gt;0,+'Assign Cost to Functions'!D17/'Assign Cost to Functions'!$D$4,0)</f>
        <v>0</v>
      </c>
      <c r="D17" s="385">
        <f>IF('Assign Cost to Functions'!E17&gt;0,+'Assign Cost to Functions'!E17/'Assign Cost to Functions'!$E$4,0)</f>
        <v>0</v>
      </c>
      <c r="E17" s="385">
        <f>IF('Assign Cost to Functions'!F17&gt;0,+'Assign Cost to Functions'!F17/'Assign Cost to Functions'!$F$4,0)</f>
        <v>0</v>
      </c>
      <c r="F17" s="385">
        <f>IF('Assign Cost to Functions'!G17&gt;0,+'Assign Cost to Functions'!G17/'Assign Cost to Functions'!$G$4,0)</f>
        <v>0</v>
      </c>
      <c r="G17" s="386">
        <f>IF('Assign Cost to Functions'!H17&gt;0,+'Assign Cost to Functions'!H17/'Assign Cost to Functions'!$H$4,0)</f>
        <v>1</v>
      </c>
      <c r="I17" s="387">
        <f>+'Assign Cost to Functions'!B17</f>
        <v>10000</v>
      </c>
      <c r="K17" s="388" t="str">
        <f>IF('Report by Object and Function'!B17&gt;0,+'Report by Object and Function'!B17*$K$4,"")</f>
        <v/>
      </c>
      <c r="L17" s="389" t="str">
        <f>IF('Report by Object and Function'!C17&gt;0,+'Report by Object and Function'!C17*$L$4,"")</f>
        <v/>
      </c>
      <c r="M17" s="389" t="str">
        <f>IF('Report by Object and Function'!D17&gt;0,+'Report by Object and Function'!D17*$M$4,"")</f>
        <v/>
      </c>
      <c r="N17" s="389" t="str">
        <f>IF('Report by Object and Function'!E17&gt;0,+'Report by Object and Function'!E17*$N$4,"")</f>
        <v/>
      </c>
      <c r="O17" s="389" t="str">
        <f>IF('Report by Object and Function'!F17&gt;0,+'Report by Object and Function'!F17*$O$4,"")</f>
        <v/>
      </c>
      <c r="P17" s="389">
        <f>IF('Report by Object and Function'!G17&gt;0,+'Report by Object and Function'!G17*$P$4,"")</f>
        <v>10000</v>
      </c>
      <c r="Q17" s="390">
        <f t="shared" si="0"/>
        <v>10000</v>
      </c>
      <c r="S17" s="388" t="str">
        <f>IF('Report by Object and Function'!B17&gt;0,+'Report by Object and Function'!B17*$S$4,"")</f>
        <v/>
      </c>
      <c r="T17" s="389" t="str">
        <f>IF('Report by Object and Function'!C17&gt;0,+'Report by Object and Function'!C17*$T$4,"")</f>
        <v/>
      </c>
      <c r="U17" s="389" t="str">
        <f>IF('Report by Object and Function'!D17&gt;0,+'Report by Object and Function'!D17*$U$4,"")</f>
        <v/>
      </c>
      <c r="V17" s="389" t="str">
        <f>IF('Report by Object and Function'!E17&gt;0,+'Report by Object and Function'!E17*$V$4,"")</f>
        <v/>
      </c>
      <c r="W17" s="389" t="str">
        <f>IF('Report by Object and Function'!F17&gt;0,+'Report by Object and Function'!F17*$W$4,"")</f>
        <v/>
      </c>
      <c r="X17" s="389">
        <f>IF('Report by Object and Function'!G17&gt;0,+'Report by Object and Function'!G17*$X$4,"")</f>
        <v>0</v>
      </c>
      <c r="Y17" s="390">
        <f t="shared" si="2"/>
        <v>0</v>
      </c>
      <c r="AA17" s="388" t="str">
        <f>IF('Report by Object and Function'!B17&gt;0,+'Report by Object and Function'!B17*$AA$4,"")</f>
        <v/>
      </c>
      <c r="AB17" s="389" t="str">
        <f>IF('Report by Object and Function'!C17&gt;0,+'Report by Object and Function'!C17*$AB$4,"")</f>
        <v/>
      </c>
      <c r="AC17" s="389" t="str">
        <f>IF('Report by Object and Function'!D17&gt;0,+'Report by Object and Function'!D17*$AC$4,"")</f>
        <v/>
      </c>
      <c r="AD17" s="389" t="str">
        <f>IF('Report by Object and Function'!E17&gt;0,+'Report by Object and Function'!E17*$AD$4,"")</f>
        <v/>
      </c>
      <c r="AE17" s="389" t="str">
        <f>IF('Report by Object and Function'!F17&gt;0,+'Report by Object and Function'!F17*$AE$4,"")</f>
        <v/>
      </c>
      <c r="AF17" s="389">
        <f>IF('Report by Object and Function'!G17&gt;0,+'Report by Object and Function'!G17*$AF$4,"")</f>
        <v>0</v>
      </c>
      <c r="AG17" s="390">
        <f t="shared" si="1"/>
        <v>0</v>
      </c>
    </row>
    <row r="18" spans="1:33" x14ac:dyDescent="0.25">
      <c r="A18" s="383" t="s">
        <v>14</v>
      </c>
      <c r="B18" s="384">
        <f>IF('Assign Cost to Functions'!C18&gt;0,+'Assign Cost to Functions'!C18/'Assign Cost to Functions'!$C$4,0)</f>
        <v>6.9193231622368331E-2</v>
      </c>
      <c r="C18" s="385">
        <f>IF('Assign Cost to Functions'!D18&gt;0,+'Assign Cost to Functions'!D18/'Assign Cost to Functions'!$D$4,0)</f>
        <v>0</v>
      </c>
      <c r="D18" s="385">
        <f>IF('Assign Cost to Functions'!E18&gt;0,+'Assign Cost to Functions'!E18/'Assign Cost to Functions'!$E$4,0)</f>
        <v>3.6825231440038575E-2</v>
      </c>
      <c r="E18" s="385">
        <f>IF('Assign Cost to Functions'!F18&gt;0,+'Assign Cost to Functions'!F18/'Assign Cost to Functions'!$F$4,0)</f>
        <v>0</v>
      </c>
      <c r="F18" s="385">
        <f>IF('Assign Cost to Functions'!G18&gt;0,+'Assign Cost to Functions'!G18/'Assign Cost to Functions'!$G$4,0)</f>
        <v>0</v>
      </c>
      <c r="G18" s="386">
        <f>IF('Assign Cost to Functions'!H18&gt;0,+'Assign Cost to Functions'!H18/'Assign Cost to Functions'!$H$4,0)</f>
        <v>0</v>
      </c>
      <c r="I18" s="387">
        <f>+'Assign Cost to Functions'!B18</f>
        <v>140725.644</v>
      </c>
      <c r="K18" s="388">
        <f>IF('Report by Object and Function'!B18&gt;0,+'Report by Object and Function'!B18*$K$4,"")</f>
        <v>67992.321351463892</v>
      </c>
      <c r="L18" s="389" t="str">
        <f>IF('Report by Object and Function'!C18&gt;0,+'Report by Object and Function'!C18*$L$4,"")</f>
        <v/>
      </c>
      <c r="M18" s="389">
        <f>IF('Report by Object and Function'!D18&gt;0,+'Report by Object and Function'!D18*$M$4,"")</f>
        <v>13366.6511824668</v>
      </c>
      <c r="N18" s="389" t="str">
        <f>IF('Report by Object and Function'!E18&gt;0,+'Report by Object and Function'!E18*$N$4,"")</f>
        <v/>
      </c>
      <c r="O18" s="389" t="str">
        <f>IF('Report by Object and Function'!F18&gt;0,+'Report by Object and Function'!F18*$O$4,"")</f>
        <v/>
      </c>
      <c r="P18" s="389" t="str">
        <f>IF('Report by Object and Function'!G18&gt;0,+'Report by Object and Function'!G18*$P$4,"")</f>
        <v/>
      </c>
      <c r="Q18" s="390">
        <f t="shared" si="0"/>
        <v>81358.97253393069</v>
      </c>
      <c r="S18" s="388">
        <f>IF('Report by Object and Function'!B18&gt;0,+'Report by Object and Function'!B18*$S$4,"")</f>
        <v>27123.402074023714</v>
      </c>
      <c r="T18" s="389" t="str">
        <f>IF('Report by Object and Function'!C18&gt;0,+'Report by Object and Function'!C18*$T$4,"")</f>
        <v/>
      </c>
      <c r="U18" s="389">
        <f>IF('Report by Object and Function'!D18&gt;0,+'Report by Object and Function'!D18*$U$4,"")</f>
        <v>3729.482913107403</v>
      </c>
      <c r="V18" s="389" t="str">
        <f>IF('Report by Object and Function'!E18&gt;0,+'Report by Object and Function'!E18*$V$4,"")</f>
        <v/>
      </c>
      <c r="W18" s="389" t="str">
        <f>IF('Report by Object and Function'!F18&gt;0,+'Report by Object and Function'!F18*$W$4,"")</f>
        <v/>
      </c>
      <c r="X18" s="389" t="str">
        <f>IF('Report by Object and Function'!G18&gt;0,+'Report by Object and Function'!G18*$X$4,"")</f>
        <v/>
      </c>
      <c r="Y18" s="390">
        <f t="shared" si="2"/>
        <v>30852.884987131118</v>
      </c>
      <c r="AA18" s="388">
        <f>IF('Report by Object and Function'!B18&gt;0,+'Report by Object and Function'!B18*$AA$4,"")</f>
        <v>24594.520574512389</v>
      </c>
      <c r="AB18" s="389" t="str">
        <f>IF('Report by Object and Function'!C18&gt;0,+'Report by Object and Function'!C18*$AB$4,"")</f>
        <v/>
      </c>
      <c r="AC18" s="389">
        <f>IF('Report by Object and Function'!D18&gt;0,+'Report by Object and Function'!D18*$AC$4,"")</f>
        <v>3919.2659044257962</v>
      </c>
      <c r="AD18" s="389" t="str">
        <f>IF('Report by Object and Function'!E18&gt;0,+'Report by Object and Function'!E18*$AD$4,"")</f>
        <v/>
      </c>
      <c r="AE18" s="389" t="str">
        <f>IF('Report by Object and Function'!F18&gt;0,+'Report by Object and Function'!F18*$AE$4,"")</f>
        <v/>
      </c>
      <c r="AF18" s="389" t="str">
        <f>IF('Report by Object and Function'!G18&gt;0,+'Report by Object and Function'!G18*$AF$4,"")</f>
        <v/>
      </c>
      <c r="AG18" s="390">
        <f t="shared" si="1"/>
        <v>28513.786478938186</v>
      </c>
    </row>
    <row r="19" spans="1:33" x14ac:dyDescent="0.25">
      <c r="A19" s="238" t="s">
        <v>33</v>
      </c>
      <c r="B19" s="375">
        <f>IF('Assign Cost to Functions'!C19&gt;0,+'Assign Cost to Functions'!C19/'Assign Cost to Functions'!$C$4,0)</f>
        <v>6.9193231622368331E-2</v>
      </c>
      <c r="C19" s="376">
        <f>IF('Assign Cost to Functions'!D19&gt;0,+'Assign Cost to Functions'!D19/'Assign Cost to Functions'!$D$4,0)</f>
        <v>0</v>
      </c>
      <c r="D19" s="376">
        <f>IF('Assign Cost to Functions'!E19&gt;0,+'Assign Cost to Functions'!E19/'Assign Cost to Functions'!$E$4,0)</f>
        <v>0</v>
      </c>
      <c r="E19" s="376">
        <f>IF('Assign Cost to Functions'!F19&gt;0,+'Assign Cost to Functions'!F19/'Assign Cost to Functions'!$F$4,0)</f>
        <v>0</v>
      </c>
      <c r="F19" s="376">
        <f>IF('Assign Cost to Functions'!G19&gt;0,+'Assign Cost to Functions'!G19/'Assign Cost to Functions'!$G$4,0)</f>
        <v>0</v>
      </c>
      <c r="G19" s="377">
        <f>IF('Assign Cost to Functions'!H19&gt;0,+'Assign Cost to Functions'!H19/'Assign Cost to Functions'!$H$4,0)</f>
        <v>0</v>
      </c>
      <c r="I19" s="378">
        <f>+'Assign Cost to Functions'!B19</f>
        <v>119710.24400000001</v>
      </c>
      <c r="K19" s="379">
        <f>IF('Report by Object and Function'!B19&gt;0,+'Report by Object and Function'!B19*$K$4,"")</f>
        <v>67992.321351463892</v>
      </c>
      <c r="L19" s="380" t="str">
        <f>IF('Report by Object and Function'!C19&gt;0,+'Report by Object and Function'!C19*$L$4,"")</f>
        <v/>
      </c>
      <c r="M19" s="380" t="str">
        <f>IF('Report by Object and Function'!D19&gt;0,+'Report by Object and Function'!D19*$M$4,"")</f>
        <v/>
      </c>
      <c r="N19" s="380" t="str">
        <f>IF('Report by Object and Function'!E19&gt;0,+'Report by Object and Function'!E19*$N$4,"")</f>
        <v/>
      </c>
      <c r="O19" s="380" t="str">
        <f>IF('Report by Object and Function'!F19&gt;0,+'Report by Object and Function'!F19*$O$4,"")</f>
        <v/>
      </c>
      <c r="P19" s="380" t="str">
        <f>IF('Report by Object and Function'!G19&gt;0,+'Report by Object and Function'!G19*$P$4,"")</f>
        <v/>
      </c>
      <c r="Q19" s="381">
        <f t="shared" si="0"/>
        <v>67992.321351463892</v>
      </c>
      <c r="S19" s="379">
        <f>IF('Report by Object and Function'!B19&gt;0,+'Report by Object and Function'!B19*$S$4,"")</f>
        <v>27123.402074023714</v>
      </c>
      <c r="T19" s="380" t="str">
        <f>IF('Report by Object and Function'!C19&gt;0,+'Report by Object and Function'!C19*$T$4,"")</f>
        <v/>
      </c>
      <c r="U19" s="380" t="str">
        <f>IF('Report by Object and Function'!D19&gt;0,+'Report by Object and Function'!D19*$U$4,"")</f>
        <v/>
      </c>
      <c r="V19" s="380" t="str">
        <f>IF('Report by Object and Function'!E19&gt;0,+'Report by Object and Function'!E19*$V$4,"")</f>
        <v/>
      </c>
      <c r="W19" s="380" t="str">
        <f>IF('Report by Object and Function'!F19&gt;0,+'Report by Object and Function'!F19*$W$4,"")</f>
        <v/>
      </c>
      <c r="X19" s="380" t="str">
        <f>IF('Report by Object and Function'!G19&gt;0,+'Report by Object and Function'!G19*$X$4,"")</f>
        <v/>
      </c>
      <c r="Y19" s="381">
        <f t="shared" si="2"/>
        <v>27123.402074023714</v>
      </c>
      <c r="AA19" s="379">
        <f>IF('Report by Object and Function'!B19&gt;0,+'Report by Object and Function'!B19*$AA$4,"")</f>
        <v>24594.520574512389</v>
      </c>
      <c r="AB19" s="380" t="str">
        <f>IF('Report by Object and Function'!C19&gt;0,+'Report by Object and Function'!C19*$AB$4,"")</f>
        <v/>
      </c>
      <c r="AC19" s="380" t="str">
        <f>IF('Report by Object and Function'!D19&gt;0,+'Report by Object and Function'!D19*$AC$4,"")</f>
        <v/>
      </c>
      <c r="AD19" s="380" t="str">
        <f>IF('Report by Object and Function'!E19&gt;0,+'Report by Object and Function'!E19*$AD$4,"")</f>
        <v/>
      </c>
      <c r="AE19" s="380" t="str">
        <f>IF('Report by Object and Function'!F19&gt;0,+'Report by Object and Function'!F19*$AE$4,"")</f>
        <v/>
      </c>
      <c r="AF19" s="380" t="str">
        <f>IF('Report by Object and Function'!G19&gt;0,+'Report by Object and Function'!G19*$AF$4,"")</f>
        <v/>
      </c>
      <c r="AG19" s="381">
        <f t="shared" si="1"/>
        <v>24594.520574512389</v>
      </c>
    </row>
    <row r="20" spans="1:33" x14ac:dyDescent="0.25">
      <c r="A20" s="238" t="s">
        <v>16</v>
      </c>
      <c r="B20" s="375">
        <f>IF('Assign Cost to Functions'!C20&gt;0,+'Assign Cost to Functions'!C20/'Assign Cost to Functions'!$C$4,0)</f>
        <v>0</v>
      </c>
      <c r="C20" s="376">
        <f>IF('Assign Cost to Functions'!D20&gt;0,+'Assign Cost to Functions'!D20/'Assign Cost to Functions'!$D$4,0)</f>
        <v>0</v>
      </c>
      <c r="D20" s="376">
        <f>IF('Assign Cost to Functions'!E20&gt;0,+'Assign Cost to Functions'!E20/'Assign Cost to Functions'!$E$4,0)</f>
        <v>3.6825231440038575E-2</v>
      </c>
      <c r="E20" s="376">
        <f>IF('Assign Cost to Functions'!F20&gt;0,+'Assign Cost to Functions'!F20/'Assign Cost to Functions'!$F$4,0)</f>
        <v>0</v>
      </c>
      <c r="F20" s="376">
        <f>IF('Assign Cost to Functions'!G20&gt;0,+'Assign Cost to Functions'!G20/'Assign Cost to Functions'!$G$4,0)</f>
        <v>0</v>
      </c>
      <c r="G20" s="377">
        <f>IF('Assign Cost to Functions'!H20&gt;0,+'Assign Cost to Functions'!H20/'Assign Cost to Functions'!$H$4,0)</f>
        <v>0</v>
      </c>
      <c r="I20" s="378">
        <f>+'Assign Cost to Functions'!B20</f>
        <v>21015.4</v>
      </c>
      <c r="K20" s="379" t="str">
        <f>IF('Report by Object and Function'!B20&gt;0,+'Report by Object and Function'!B20*$K$4,"")</f>
        <v/>
      </c>
      <c r="L20" s="380" t="str">
        <f>IF('Report by Object and Function'!C20&gt;0,+'Report by Object and Function'!C20*$L$4,"")</f>
        <v/>
      </c>
      <c r="M20" s="380">
        <f>IF('Report by Object and Function'!D20&gt;0,+'Report by Object and Function'!D20*$M$4,"")</f>
        <v>13366.6511824668</v>
      </c>
      <c r="N20" s="380" t="str">
        <f>IF('Report by Object and Function'!E20&gt;0,+'Report by Object and Function'!E20*$N$4,"")</f>
        <v/>
      </c>
      <c r="O20" s="380" t="str">
        <f>IF('Report by Object and Function'!F20&gt;0,+'Report by Object and Function'!F20*$O$4,"")</f>
        <v/>
      </c>
      <c r="P20" s="380" t="str">
        <f>IF('Report by Object and Function'!G20&gt;0,+'Report by Object and Function'!G20*$P$4,"")</f>
        <v/>
      </c>
      <c r="Q20" s="381">
        <f t="shared" si="0"/>
        <v>13366.6511824668</v>
      </c>
      <c r="S20" s="379" t="str">
        <f>IF('Report by Object and Function'!B20&gt;0,+'Report by Object and Function'!B20*$S$4,"")</f>
        <v/>
      </c>
      <c r="T20" s="380" t="str">
        <f>IF('Report by Object and Function'!C20&gt;0,+'Report by Object and Function'!C20*$T$4,"")</f>
        <v/>
      </c>
      <c r="U20" s="380">
        <f>IF('Report by Object and Function'!D20&gt;0,+'Report by Object and Function'!D20*$U$4,"")</f>
        <v>3729.482913107403</v>
      </c>
      <c r="V20" s="380" t="str">
        <f>IF('Report by Object and Function'!E20&gt;0,+'Report by Object and Function'!E20*$V$4,"")</f>
        <v/>
      </c>
      <c r="W20" s="380" t="str">
        <f>IF('Report by Object and Function'!F20&gt;0,+'Report by Object and Function'!F20*$W$4,"")</f>
        <v/>
      </c>
      <c r="X20" s="380" t="str">
        <f>IF('Report by Object and Function'!G20&gt;0,+'Report by Object and Function'!G20*$X$4,"")</f>
        <v/>
      </c>
      <c r="Y20" s="381">
        <f t="shared" si="2"/>
        <v>3729.482913107403</v>
      </c>
      <c r="AA20" s="379" t="str">
        <f>IF('Report by Object and Function'!B20&gt;0,+'Report by Object and Function'!B20*$AA$4,"")</f>
        <v/>
      </c>
      <c r="AB20" s="380" t="str">
        <f>IF('Report by Object and Function'!C20&gt;0,+'Report by Object and Function'!C20*$AB$4,"")</f>
        <v/>
      </c>
      <c r="AC20" s="380">
        <f>IF('Report by Object and Function'!D20&gt;0,+'Report by Object and Function'!D20*$AC$4,"")</f>
        <v>3919.2659044257962</v>
      </c>
      <c r="AD20" s="380" t="str">
        <f>IF('Report by Object and Function'!E20&gt;0,+'Report by Object and Function'!E20*$AD$4,"")</f>
        <v/>
      </c>
      <c r="AE20" s="380" t="str">
        <f>IF('Report by Object and Function'!F20&gt;0,+'Report by Object and Function'!F20*$AE$4,"")</f>
        <v/>
      </c>
      <c r="AF20" s="380" t="str">
        <f>IF('Report by Object and Function'!G20&gt;0,+'Report by Object and Function'!G20*$AF$4,"")</f>
        <v/>
      </c>
      <c r="AG20" s="381">
        <f t="shared" si="1"/>
        <v>3919.2659044257962</v>
      </c>
    </row>
    <row r="21" spans="1:33" x14ac:dyDescent="0.25">
      <c r="A21" s="383" t="s">
        <v>15</v>
      </c>
      <c r="B21" s="384">
        <f>IF('Assign Cost to Functions'!C21&gt;0,+'Assign Cost to Functions'!C21/'Assign Cost to Functions'!$C$4,0)</f>
        <v>3.5977526324653766E-3</v>
      </c>
      <c r="C21" s="385">
        <f>IF('Assign Cost to Functions'!D21&gt;0,+'Assign Cost to Functions'!D21/'Assign Cost to Functions'!$D$4,0)</f>
        <v>0</v>
      </c>
      <c r="D21" s="385">
        <f>IF('Assign Cost to Functions'!E21&gt;0,+'Assign Cost to Functions'!E21/'Assign Cost to Functions'!$E$4,0)</f>
        <v>0</v>
      </c>
      <c r="E21" s="385">
        <f>IF('Assign Cost to Functions'!F21&gt;0,+'Assign Cost to Functions'!F21/'Assign Cost to Functions'!$F$4,0)</f>
        <v>0</v>
      </c>
      <c r="F21" s="385">
        <f>IF('Assign Cost to Functions'!G21&gt;0,+'Assign Cost to Functions'!G21/'Assign Cost to Functions'!$G$4,0)</f>
        <v>2.4566186543979251E-2</v>
      </c>
      <c r="G21" s="386">
        <f>IF('Assign Cost to Functions'!H21&gt;0,+'Assign Cost to Functions'!H21/'Assign Cost to Functions'!$H$4,0)</f>
        <v>0</v>
      </c>
      <c r="I21" s="387">
        <f>+'Assign Cost to Functions'!B21</f>
        <v>31122.108</v>
      </c>
      <c r="K21" s="388">
        <f>IF('Report by Object and Function'!B21&gt;0,+'Report by Object and Function'!B21*$K$4,"")</f>
        <v>3535.3104255154062</v>
      </c>
      <c r="L21" s="389" t="str">
        <f>IF('Report by Object and Function'!C21&gt;0,+'Report by Object and Function'!C21*$L$4,"")</f>
        <v/>
      </c>
      <c r="M21" s="389" t="str">
        <f>IF('Report by Object and Function'!D21&gt;0,+'Report by Object and Function'!D21*$M$4,"")</f>
        <v/>
      </c>
      <c r="N21" s="389" t="str">
        <f>IF('Report by Object and Function'!E21&gt;0,+'Report by Object and Function'!E21*$N$4,"")</f>
        <v/>
      </c>
      <c r="O21" s="389">
        <f>IF('Report by Object and Function'!F21&gt;0,+'Report by Object and Function'!F21*$O$4,"")</f>
        <v>14772.435497022259</v>
      </c>
      <c r="P21" s="389" t="str">
        <f>IF('Report by Object and Function'!G21&gt;0,+'Report by Object and Function'!G21*$P$4,"")</f>
        <v/>
      </c>
      <c r="Q21" s="390">
        <f t="shared" si="0"/>
        <v>18307.745922537666</v>
      </c>
      <c r="S21" s="388">
        <f>IF('Report by Object and Function'!B21&gt;0,+'Report by Object and Function'!B21*$S$4,"")</f>
        <v>1410.3011078570521</v>
      </c>
      <c r="T21" s="389" t="str">
        <f>IF('Report by Object and Function'!C21&gt;0,+'Report by Object and Function'!C21*$T$4,"")</f>
        <v/>
      </c>
      <c r="U21" s="389" t="str">
        <f>IF('Report by Object and Function'!D21&gt;0,+'Report by Object and Function'!D21*$U$4,"")</f>
        <v/>
      </c>
      <c r="V21" s="389" t="str">
        <f>IF('Report by Object and Function'!E21&gt;0,+'Report by Object and Function'!E21*$V$4,"")</f>
        <v/>
      </c>
      <c r="W21" s="389">
        <f>IF('Report by Object and Function'!F21&gt;0,+'Report by Object and Function'!F21*$W$4,"")</f>
        <v>5185.7880838252495</v>
      </c>
      <c r="X21" s="389" t="str">
        <f>IF('Report by Object and Function'!G21&gt;0,+'Report by Object and Function'!G21*$X$4,"")</f>
        <v/>
      </c>
      <c r="Y21" s="390">
        <f t="shared" si="2"/>
        <v>6596.089191682302</v>
      </c>
      <c r="AA21" s="388">
        <f>IF('Report by Object and Function'!B21&gt;0,+'Report by Object and Function'!B21*$AA$4,"")</f>
        <v>1278.8100666275423</v>
      </c>
      <c r="AB21" s="389" t="str">
        <f>IF('Report by Object and Function'!C21&gt;0,+'Report by Object and Function'!C21*$AB$4,"")</f>
        <v/>
      </c>
      <c r="AC21" s="389" t="str">
        <f>IF('Report by Object and Function'!D21&gt;0,+'Report by Object and Function'!D21*$AC$4,"")</f>
        <v/>
      </c>
      <c r="AD21" s="389" t="str">
        <f>IF('Report by Object and Function'!E21&gt;0,+'Report by Object and Function'!E21*$AD$4,"")</f>
        <v/>
      </c>
      <c r="AE21" s="389">
        <f>IF('Report by Object and Function'!F21&gt;0,+'Report by Object and Function'!F21*$AE$4,"")</f>
        <v>4939.4628191524944</v>
      </c>
      <c r="AF21" s="389" t="str">
        <f>IF('Report by Object and Function'!G21&gt;0,+'Report by Object and Function'!G21*$AF$4,"")</f>
        <v/>
      </c>
      <c r="AG21" s="390">
        <f t="shared" si="1"/>
        <v>6218.2728857800366</v>
      </c>
    </row>
    <row r="22" spans="1:33" x14ac:dyDescent="0.25">
      <c r="A22" s="238" t="s">
        <v>33</v>
      </c>
      <c r="B22" s="375">
        <f>IF('Assign Cost to Functions'!C22&gt;0,+'Assign Cost to Functions'!C22/'Assign Cost to Functions'!$C$4,0)</f>
        <v>3.5977526324653766E-3</v>
      </c>
      <c r="C22" s="376">
        <f>IF('Assign Cost to Functions'!D22&gt;0,+'Assign Cost to Functions'!D22/'Assign Cost to Functions'!$D$4,0)</f>
        <v>0</v>
      </c>
      <c r="D22" s="376">
        <f>IF('Assign Cost to Functions'!E22&gt;0,+'Assign Cost to Functions'!E22/'Assign Cost to Functions'!$E$4,0)</f>
        <v>0</v>
      </c>
      <c r="E22" s="376">
        <f>IF('Assign Cost to Functions'!F22&gt;0,+'Assign Cost to Functions'!F22/'Assign Cost to Functions'!$F$4,0)</f>
        <v>0</v>
      </c>
      <c r="F22" s="376">
        <f>IF('Assign Cost to Functions'!G22&gt;0,+'Assign Cost to Functions'!G22/'Assign Cost to Functions'!$G$4,0)</f>
        <v>0</v>
      </c>
      <c r="G22" s="377">
        <f>IF('Assign Cost to Functions'!H22&gt;0,+'Assign Cost to Functions'!H22/'Assign Cost to Functions'!$H$4,0)</f>
        <v>0</v>
      </c>
      <c r="I22" s="378">
        <f>+'Assign Cost to Functions'!B22</f>
        <v>6224.4216000000006</v>
      </c>
      <c r="K22" s="379">
        <f>IF('Report by Object and Function'!B22&gt;0,+'Report by Object and Function'!B22*$K$4,"")</f>
        <v>3535.3104255154062</v>
      </c>
      <c r="L22" s="380" t="str">
        <f>IF('Report by Object and Function'!C22&gt;0,+'Report by Object and Function'!C22*$L$4,"")</f>
        <v/>
      </c>
      <c r="M22" s="380" t="str">
        <f>IF('Report by Object and Function'!D22&gt;0,+'Report by Object and Function'!D22*$M$4,"")</f>
        <v/>
      </c>
      <c r="N22" s="380" t="str">
        <f>IF('Report by Object and Function'!E22&gt;0,+'Report by Object and Function'!E22*$N$4,"")</f>
        <v/>
      </c>
      <c r="O22" s="380" t="str">
        <f>IF('Report by Object and Function'!F22&gt;0,+'Report by Object and Function'!F22*$O$4,"")</f>
        <v/>
      </c>
      <c r="P22" s="380" t="str">
        <f>IF('Report by Object and Function'!G22&gt;0,+'Report by Object and Function'!G22*$P$4,"")</f>
        <v/>
      </c>
      <c r="Q22" s="381">
        <f t="shared" si="0"/>
        <v>3535.3104255154062</v>
      </c>
      <c r="S22" s="379">
        <f>IF('Report by Object and Function'!B22&gt;0,+'Report by Object and Function'!B22*$S$4,"")</f>
        <v>1410.3011078570521</v>
      </c>
      <c r="T22" s="380" t="str">
        <f>IF('Report by Object and Function'!C22&gt;0,+'Report by Object and Function'!C22*$T$4,"")</f>
        <v/>
      </c>
      <c r="U22" s="380" t="str">
        <f>IF('Report by Object and Function'!D22&gt;0,+'Report by Object and Function'!D22*$U$4,"")</f>
        <v/>
      </c>
      <c r="V22" s="380" t="str">
        <f>IF('Report by Object and Function'!E22&gt;0,+'Report by Object and Function'!E22*$V$4,"")</f>
        <v/>
      </c>
      <c r="W22" s="380" t="str">
        <f>IF('Report by Object and Function'!F22&gt;0,+'Report by Object and Function'!F22*$W$4,"")</f>
        <v/>
      </c>
      <c r="X22" s="380" t="str">
        <f>IF('Report by Object and Function'!G22&gt;0,+'Report by Object and Function'!G22*$X$4,"")</f>
        <v/>
      </c>
      <c r="Y22" s="381">
        <f t="shared" si="2"/>
        <v>1410.3011078570521</v>
      </c>
      <c r="AA22" s="379">
        <f>IF('Report by Object and Function'!B22&gt;0,+'Report by Object and Function'!B22*$AA$4,"")</f>
        <v>1278.8100666275423</v>
      </c>
      <c r="AB22" s="380" t="str">
        <f>IF('Report by Object and Function'!C22&gt;0,+'Report by Object and Function'!C22*$AB$4,"")</f>
        <v/>
      </c>
      <c r="AC22" s="380" t="str">
        <f>IF('Report by Object and Function'!D22&gt;0,+'Report by Object and Function'!D22*$AC$4,"")</f>
        <v/>
      </c>
      <c r="AD22" s="380" t="str">
        <f>IF('Report by Object and Function'!E22&gt;0,+'Report by Object and Function'!E22*$AD$4,"")</f>
        <v/>
      </c>
      <c r="AE22" s="380" t="str">
        <f>IF('Report by Object and Function'!F22&gt;0,+'Report by Object and Function'!F22*$AE$4,"")</f>
        <v/>
      </c>
      <c r="AF22" s="380" t="str">
        <f>IF('Report by Object and Function'!G22&gt;0,+'Report by Object and Function'!G22*$AF$4,"")</f>
        <v/>
      </c>
      <c r="AG22" s="381">
        <f t="shared" si="1"/>
        <v>1278.8100666275423</v>
      </c>
    </row>
    <row r="23" spans="1:33" x14ac:dyDescent="0.25">
      <c r="A23" s="238" t="s">
        <v>34</v>
      </c>
      <c r="B23" s="375">
        <f>IF('Assign Cost to Functions'!C23&gt;0,+'Assign Cost to Functions'!C23/'Assign Cost to Functions'!$C$4,0)</f>
        <v>0</v>
      </c>
      <c r="C23" s="376">
        <f>IF('Assign Cost to Functions'!D23&gt;0,+'Assign Cost to Functions'!D23/'Assign Cost to Functions'!$D$4,0)</f>
        <v>0</v>
      </c>
      <c r="D23" s="376">
        <f>IF('Assign Cost to Functions'!E23&gt;0,+'Assign Cost to Functions'!E23/'Assign Cost to Functions'!$E$4,0)</f>
        <v>0</v>
      </c>
      <c r="E23" s="376">
        <f>IF('Assign Cost to Functions'!F23&gt;0,+'Assign Cost to Functions'!F23/'Assign Cost to Functions'!$F$4,0)</f>
        <v>0</v>
      </c>
      <c r="F23" s="376">
        <f>IF('Assign Cost to Functions'!G23&gt;0,+'Assign Cost to Functions'!G23/'Assign Cost to Functions'!$G$4,0)</f>
        <v>2.4566186543979251E-2</v>
      </c>
      <c r="G23" s="377">
        <f>IF('Assign Cost to Functions'!H23&gt;0,+'Assign Cost to Functions'!H23/'Assign Cost to Functions'!$H$4,0)</f>
        <v>0</v>
      </c>
      <c r="I23" s="378">
        <f>+'Assign Cost to Functions'!B23</f>
        <v>24897.686400000002</v>
      </c>
      <c r="K23" s="379" t="str">
        <f>IF('Report by Object and Function'!B23&gt;0,+'Report by Object and Function'!B23*$K$4,"")</f>
        <v/>
      </c>
      <c r="L23" s="380" t="str">
        <f>IF('Report by Object and Function'!C23&gt;0,+'Report by Object and Function'!C23*$L$4,"")</f>
        <v/>
      </c>
      <c r="M23" s="380" t="str">
        <f>IF('Report by Object and Function'!D23&gt;0,+'Report by Object and Function'!D23*$M$4,"")</f>
        <v/>
      </c>
      <c r="N23" s="380" t="str">
        <f>IF('Report by Object and Function'!E23&gt;0,+'Report by Object and Function'!E23*$N$4,"")</f>
        <v/>
      </c>
      <c r="O23" s="380">
        <f>IF('Report by Object and Function'!F23&gt;0,+'Report by Object and Function'!F23*$O$4,"")</f>
        <v>14772.435497022259</v>
      </c>
      <c r="P23" s="380" t="str">
        <f>IF('Report by Object and Function'!G23&gt;0,+'Report by Object and Function'!G23*$P$4,"")</f>
        <v/>
      </c>
      <c r="Q23" s="381">
        <f t="shared" si="0"/>
        <v>14772.435497022259</v>
      </c>
      <c r="S23" s="379" t="str">
        <f>IF('Report by Object and Function'!B23&gt;0,+'Report by Object and Function'!B23*$S$4,"")</f>
        <v/>
      </c>
      <c r="T23" s="380" t="str">
        <f>IF('Report by Object and Function'!C23&gt;0,+'Report by Object and Function'!C23*$T$4,"")</f>
        <v/>
      </c>
      <c r="U23" s="380" t="str">
        <f>IF('Report by Object and Function'!D23&gt;0,+'Report by Object and Function'!D23*$U$4,"")</f>
        <v/>
      </c>
      <c r="V23" s="380" t="str">
        <f>IF('Report by Object and Function'!E23&gt;0,+'Report by Object and Function'!E23*$V$4,"")</f>
        <v/>
      </c>
      <c r="W23" s="380">
        <f>IF('Report by Object and Function'!F23&gt;0,+'Report by Object and Function'!F23*$W$4,"")</f>
        <v>5185.7880838252495</v>
      </c>
      <c r="X23" s="380" t="str">
        <f>IF('Report by Object and Function'!G23&gt;0,+'Report by Object and Function'!G23*$X$4,"")</f>
        <v/>
      </c>
      <c r="Y23" s="381">
        <f t="shared" si="2"/>
        <v>5185.7880838252495</v>
      </c>
      <c r="AA23" s="379" t="str">
        <f>IF('Report by Object and Function'!B23&gt;0,+'Report by Object and Function'!B23*$AA$4,"")</f>
        <v/>
      </c>
      <c r="AB23" s="380" t="str">
        <f>IF('Report by Object and Function'!C23&gt;0,+'Report by Object and Function'!C23*$AB$4,"")</f>
        <v/>
      </c>
      <c r="AC23" s="380" t="str">
        <f>IF('Report by Object and Function'!D23&gt;0,+'Report by Object and Function'!D23*$AC$4,"")</f>
        <v/>
      </c>
      <c r="AD23" s="380" t="str">
        <f>IF('Report by Object and Function'!E23&gt;0,+'Report by Object and Function'!E23*$AD$4,"")</f>
        <v/>
      </c>
      <c r="AE23" s="380">
        <f>IF('Report by Object and Function'!F23&gt;0,+'Report by Object and Function'!F23*$AE$4,"")</f>
        <v>4939.4628191524944</v>
      </c>
      <c r="AF23" s="380" t="str">
        <f>IF('Report by Object and Function'!G23&gt;0,+'Report by Object and Function'!G23*$AF$4,"")</f>
        <v/>
      </c>
      <c r="AG23" s="381">
        <f t="shared" si="1"/>
        <v>4939.4628191524944</v>
      </c>
    </row>
    <row r="24" spans="1:33" x14ac:dyDescent="0.25">
      <c r="A24" s="383" t="s">
        <v>40</v>
      </c>
      <c r="B24" s="384">
        <f>IF('Assign Cost to Functions'!C24&gt;0,+'Assign Cost to Functions'!C24/'Assign Cost to Functions'!$C$4,0)</f>
        <v>0</v>
      </c>
      <c r="C24" s="385">
        <f>IF('Assign Cost to Functions'!D24&gt;0,+'Assign Cost to Functions'!D24/'Assign Cost to Functions'!$D$4,0)</f>
        <v>0</v>
      </c>
      <c r="D24" s="385">
        <f>IF('Assign Cost to Functions'!E24&gt;0,+'Assign Cost to Functions'!E24/'Assign Cost to Functions'!$E$4,0)</f>
        <v>0</v>
      </c>
      <c r="E24" s="385">
        <f>IF('Assign Cost to Functions'!F24&gt;0,+'Assign Cost to Functions'!F24/'Assign Cost to Functions'!$F$4,0)</f>
        <v>1</v>
      </c>
      <c r="F24" s="385">
        <f>IF('Assign Cost to Functions'!G24&gt;0,+'Assign Cost to Functions'!G24/'Assign Cost to Functions'!$G$4,0)</f>
        <v>0</v>
      </c>
      <c r="G24" s="386">
        <f>IF('Assign Cost to Functions'!H24&gt;0,+'Assign Cost to Functions'!H24/'Assign Cost to Functions'!$H$4,0)</f>
        <v>0</v>
      </c>
      <c r="I24" s="387">
        <f>+'Assign Cost to Functions'!B24</f>
        <v>18661.620000000003</v>
      </c>
      <c r="K24" s="388" t="str">
        <f>IF('Report by Object and Function'!B24&gt;0,+'Report by Object and Function'!B24*$K$4,"")</f>
        <v/>
      </c>
      <c r="L24" s="389" t="str">
        <f>IF('Report by Object and Function'!C24&gt;0,+'Report by Object and Function'!C24*$L$4,"")</f>
        <v/>
      </c>
      <c r="M24" s="389" t="str">
        <f>IF('Report by Object and Function'!D24&gt;0,+'Report by Object and Function'!D24*$M$4,"")</f>
        <v/>
      </c>
      <c r="N24" s="389">
        <f>IF('Report by Object and Function'!E24&gt;0,+'Report by Object and Function'!E24*$N$4,"")</f>
        <v>11072.417464457281</v>
      </c>
      <c r="O24" s="389" t="str">
        <f>IF('Report by Object and Function'!F24&gt;0,+'Report by Object and Function'!F24*$O$4,"")</f>
        <v/>
      </c>
      <c r="P24" s="389" t="str">
        <f>IF('Report by Object and Function'!G24&gt;0,+'Report by Object and Function'!G24*$P$4,"")</f>
        <v/>
      </c>
      <c r="Q24" s="390">
        <f t="shared" si="0"/>
        <v>11072.417464457281</v>
      </c>
      <c r="S24" s="388" t="str">
        <f>IF('Report by Object and Function'!B24&gt;0,+'Report by Object and Function'!B24*$S$4,"")</f>
        <v/>
      </c>
      <c r="T24" s="389" t="str">
        <f>IF('Report by Object and Function'!C24&gt;0,+'Report by Object and Function'!C24*$T$4,"")</f>
        <v/>
      </c>
      <c r="U24" s="389" t="str">
        <f>IF('Report by Object and Function'!D24&gt;0,+'Report by Object and Function'!D24*$U$4,"")</f>
        <v/>
      </c>
      <c r="V24" s="389">
        <f>IF('Report by Object and Function'!E24&gt;0,+'Report by Object and Function'!E24*$V$4,"")</f>
        <v>3886.9156381082448</v>
      </c>
      <c r="W24" s="389" t="str">
        <f>IF('Report by Object and Function'!F24&gt;0,+'Report by Object and Function'!F24*$W$4,"")</f>
        <v/>
      </c>
      <c r="X24" s="389" t="str">
        <f>IF('Report by Object and Function'!G24&gt;0,+'Report by Object and Function'!G24*$X$4,"")</f>
        <v/>
      </c>
      <c r="Y24" s="390">
        <f t="shared" si="2"/>
        <v>3886.9156381082448</v>
      </c>
      <c r="AA24" s="388" t="str">
        <f>IF('Report by Object and Function'!B24&gt;0,+'Report by Object and Function'!B24*$AA$4,"")</f>
        <v/>
      </c>
      <c r="AB24" s="389" t="str">
        <f>IF('Report by Object and Function'!C24&gt;0,+'Report by Object and Function'!C24*$AB$4,"")</f>
        <v/>
      </c>
      <c r="AC24" s="389" t="str">
        <f>IF('Report by Object and Function'!D24&gt;0,+'Report by Object and Function'!D24*$AC$4,"")</f>
        <v/>
      </c>
      <c r="AD24" s="389">
        <f>IF('Report by Object and Function'!E24&gt;0,+'Report by Object and Function'!E24*$AD$4,"")</f>
        <v>3702.2868974344769</v>
      </c>
      <c r="AE24" s="389" t="str">
        <f>IF('Report by Object and Function'!F24&gt;0,+'Report by Object and Function'!F24*$AE$4,"")</f>
        <v/>
      </c>
      <c r="AF24" s="389" t="str">
        <f>IF('Report by Object and Function'!G24&gt;0,+'Report by Object and Function'!G24*$AF$4,"")</f>
        <v/>
      </c>
      <c r="AG24" s="390">
        <f t="shared" si="1"/>
        <v>3702.2868974344769</v>
      </c>
    </row>
    <row r="25" spans="1:33" x14ac:dyDescent="0.25">
      <c r="A25" s="391" t="s">
        <v>42</v>
      </c>
      <c r="B25" s="375">
        <f>IF('Assign Cost to Functions'!C25&gt;0,+'Assign Cost to Functions'!C25/'Assign Cost to Functions'!$C$4,0)</f>
        <v>0</v>
      </c>
      <c r="C25" s="376">
        <f>IF('Assign Cost to Functions'!D25&gt;0,+'Assign Cost to Functions'!D25/'Assign Cost to Functions'!$D$4,0)</f>
        <v>0</v>
      </c>
      <c r="D25" s="376">
        <f>IF('Assign Cost to Functions'!E25&gt;0,+'Assign Cost to Functions'!E25/'Assign Cost to Functions'!$E$4,0)</f>
        <v>0</v>
      </c>
      <c r="E25" s="376">
        <f>IF('Assign Cost to Functions'!F25&gt;0,+'Assign Cost to Functions'!F25/'Assign Cost to Functions'!$F$4,0)</f>
        <v>0.70382635591122311</v>
      </c>
      <c r="F25" s="376">
        <f>IF('Assign Cost to Functions'!G25&gt;0,+'Assign Cost to Functions'!G25/'Assign Cost to Functions'!$G$4,0)</f>
        <v>0</v>
      </c>
      <c r="G25" s="377">
        <f>IF('Assign Cost to Functions'!H25&gt;0,+'Assign Cost to Functions'!H25/'Assign Cost to Functions'!$H$4,0)</f>
        <v>0</v>
      </c>
      <c r="I25" s="378">
        <f>+'Assign Cost to Functions'!B25</f>
        <v>13134.54</v>
      </c>
      <c r="K25" s="379" t="str">
        <f>IF('Report by Object and Function'!B25&gt;0,+'Report by Object and Function'!B25*$K$4,"")</f>
        <v/>
      </c>
      <c r="L25" s="380" t="str">
        <f>IF('Report by Object and Function'!C25&gt;0,+'Report by Object and Function'!C25*$L$4,"")</f>
        <v/>
      </c>
      <c r="M25" s="380" t="str">
        <f>IF('Report by Object and Function'!D25&gt;0,+'Report by Object and Function'!D25*$M$4,"")</f>
        <v/>
      </c>
      <c r="N25" s="380">
        <f>IF('Report by Object and Function'!E25&gt;0,+'Report by Object and Function'!E25*$N$4,"")</f>
        <v>7793.0592351367532</v>
      </c>
      <c r="O25" s="380" t="str">
        <f>IF('Report by Object and Function'!F25&gt;0,+'Report by Object and Function'!F25*$O$4,"")</f>
        <v/>
      </c>
      <c r="P25" s="380" t="str">
        <f>IF('Report by Object and Function'!G25&gt;0,+'Report by Object and Function'!G25*$P$4,"")</f>
        <v/>
      </c>
      <c r="Q25" s="381">
        <f t="shared" si="0"/>
        <v>7793.0592351367532</v>
      </c>
      <c r="S25" s="379" t="str">
        <f>IF('Report by Object and Function'!B25&gt;0,+'Report by Object and Function'!B25*$S$4,"")</f>
        <v/>
      </c>
      <c r="T25" s="380" t="str">
        <f>IF('Report by Object and Function'!C25&gt;0,+'Report by Object and Function'!C25*$T$4,"")</f>
        <v/>
      </c>
      <c r="U25" s="380" t="str">
        <f>IF('Report by Object and Function'!D25&gt;0,+'Report by Object and Function'!D25*$U$4,"")</f>
        <v/>
      </c>
      <c r="V25" s="380">
        <f>IF('Report by Object and Function'!E25&gt;0,+'Report by Object and Function'!E25*$V$4,"")</f>
        <v>2735.7136693040725</v>
      </c>
      <c r="W25" s="380" t="str">
        <f>IF('Report by Object and Function'!F25&gt;0,+'Report by Object and Function'!F25*$W$4,"")</f>
        <v/>
      </c>
      <c r="X25" s="380" t="str">
        <f>IF('Report by Object and Function'!G25&gt;0,+'Report by Object and Function'!G25*$X$4,"")</f>
        <v/>
      </c>
      <c r="Y25" s="381">
        <f t="shared" si="2"/>
        <v>2735.7136693040725</v>
      </c>
      <c r="AA25" s="379" t="str">
        <f>IF('Report by Object and Function'!B25&gt;0,+'Report by Object and Function'!B25*$AA$4,"")</f>
        <v/>
      </c>
      <c r="AB25" s="380" t="str">
        <f>IF('Report by Object and Function'!C25&gt;0,+'Report by Object and Function'!C25*$AB$4,"")</f>
        <v/>
      </c>
      <c r="AC25" s="380" t="str">
        <f>IF('Report by Object and Function'!D25&gt;0,+'Report by Object and Function'!D25*$AC$4,"")</f>
        <v/>
      </c>
      <c r="AD25" s="380">
        <f>IF('Report by Object and Function'!E25&gt;0,+'Report by Object and Function'!E25*$AD$4,"")</f>
        <v>2605.7670955591761</v>
      </c>
      <c r="AE25" s="380" t="str">
        <f>IF('Report by Object and Function'!F25&gt;0,+'Report by Object and Function'!F25*$AE$4,"")</f>
        <v/>
      </c>
      <c r="AF25" s="380" t="str">
        <f>IF('Report by Object and Function'!G25&gt;0,+'Report by Object and Function'!G25*$AF$4,"")</f>
        <v/>
      </c>
      <c r="AG25" s="381">
        <f t="shared" si="1"/>
        <v>2605.7670955591761</v>
      </c>
    </row>
    <row r="26" spans="1:33" x14ac:dyDescent="0.25">
      <c r="A26" s="391" t="s">
        <v>41</v>
      </c>
      <c r="B26" s="375">
        <f>IF('Assign Cost to Functions'!C26&gt;0,+'Assign Cost to Functions'!C26/'Assign Cost to Functions'!$C$4,0)</f>
        <v>0</v>
      </c>
      <c r="C26" s="376">
        <f>IF('Assign Cost to Functions'!D26&gt;0,+'Assign Cost to Functions'!D26/'Assign Cost to Functions'!$D$4,0)</f>
        <v>0</v>
      </c>
      <c r="D26" s="376">
        <f>IF('Assign Cost to Functions'!E26&gt;0,+'Assign Cost to Functions'!E26/'Assign Cost to Functions'!$E$4,0)</f>
        <v>0</v>
      </c>
      <c r="E26" s="376">
        <f>IF('Assign Cost to Functions'!F26&gt;0,+'Assign Cost to Functions'!F26/'Assign Cost to Functions'!$F$4,0)</f>
        <v>0.29617364408877689</v>
      </c>
      <c r="F26" s="376">
        <f>IF('Assign Cost to Functions'!G26&gt;0,+'Assign Cost to Functions'!G26/'Assign Cost to Functions'!$G$4,0)</f>
        <v>0</v>
      </c>
      <c r="G26" s="377">
        <f>IF('Assign Cost to Functions'!H26&gt;0,+'Assign Cost to Functions'!H26/'Assign Cost to Functions'!$H$4,0)</f>
        <v>0</v>
      </c>
      <c r="I26" s="378">
        <f>+'Assign Cost to Functions'!B26</f>
        <v>5527.0800000000008</v>
      </c>
      <c r="K26" s="379" t="str">
        <f>IF('Report by Object and Function'!B26&gt;0,+'Report by Object and Function'!B26*$K$4,"")</f>
        <v/>
      </c>
      <c r="L26" s="380" t="str">
        <f>IF('Report by Object and Function'!C26&gt;0,+'Report by Object and Function'!C26*$L$4,"")</f>
        <v/>
      </c>
      <c r="M26" s="380" t="str">
        <f>IF('Report by Object and Function'!D26&gt;0,+'Report by Object and Function'!D26*$M$4,"")</f>
        <v/>
      </c>
      <c r="N26" s="380">
        <f>IF('Report by Object and Function'!E26&gt;0,+'Report by Object and Function'!E26*$N$4,"")</f>
        <v>3279.3582293205282</v>
      </c>
      <c r="O26" s="380" t="str">
        <f>IF('Report by Object and Function'!F26&gt;0,+'Report by Object and Function'!F26*$O$4,"")</f>
        <v/>
      </c>
      <c r="P26" s="380" t="str">
        <f>IF('Report by Object and Function'!G26&gt;0,+'Report by Object and Function'!G26*$P$4,"")</f>
        <v/>
      </c>
      <c r="Q26" s="381">
        <f t="shared" si="0"/>
        <v>3279.3582293205282</v>
      </c>
      <c r="S26" s="379" t="str">
        <f>IF('Report by Object and Function'!B26&gt;0,+'Report by Object and Function'!B26*$S$4,"")</f>
        <v/>
      </c>
      <c r="T26" s="380" t="str">
        <f>IF('Report by Object and Function'!C26&gt;0,+'Report by Object and Function'!C26*$T$4,"")</f>
        <v/>
      </c>
      <c r="U26" s="380" t="str">
        <f>IF('Report by Object and Function'!D26&gt;0,+'Report by Object and Function'!D26*$U$4,"")</f>
        <v/>
      </c>
      <c r="V26" s="380">
        <f>IF('Report by Object and Function'!E26&gt;0,+'Report by Object and Function'!E26*$V$4,"")</f>
        <v>1151.2019688041723</v>
      </c>
      <c r="W26" s="380" t="str">
        <f>IF('Report by Object and Function'!F26&gt;0,+'Report by Object and Function'!F26*$W$4,"")</f>
        <v/>
      </c>
      <c r="X26" s="380" t="str">
        <f>IF('Report by Object and Function'!G26&gt;0,+'Report by Object and Function'!G26*$X$4,"")</f>
        <v/>
      </c>
      <c r="Y26" s="381">
        <f t="shared" si="2"/>
        <v>1151.2019688041723</v>
      </c>
      <c r="AA26" s="379" t="str">
        <f>IF('Report by Object and Function'!B26&gt;0,+'Report by Object and Function'!B26*$AA$4,"")</f>
        <v/>
      </c>
      <c r="AB26" s="380" t="str">
        <f>IF('Report by Object and Function'!C26&gt;0,+'Report by Object and Function'!C26*$AB$4,"")</f>
        <v/>
      </c>
      <c r="AC26" s="380" t="str">
        <f>IF('Report by Object and Function'!D26&gt;0,+'Report by Object and Function'!D26*$AC$4,"")</f>
        <v/>
      </c>
      <c r="AD26" s="380">
        <f>IF('Report by Object and Function'!E26&gt;0,+'Report by Object and Function'!E26*$AD$4,"")</f>
        <v>1096.5198018753008</v>
      </c>
      <c r="AE26" s="380" t="str">
        <f>IF('Report by Object and Function'!F26&gt;0,+'Report by Object and Function'!F26*$AE$4,"")</f>
        <v/>
      </c>
      <c r="AF26" s="380" t="str">
        <f>IF('Report by Object and Function'!G26&gt;0,+'Report by Object and Function'!G26*$AF$4,"")</f>
        <v/>
      </c>
      <c r="AG26" s="381">
        <f t="shared" si="1"/>
        <v>1096.5198018753008</v>
      </c>
    </row>
    <row r="27" spans="1:33" x14ac:dyDescent="0.25">
      <c r="A27" s="383" t="s">
        <v>43</v>
      </c>
      <c r="B27" s="384">
        <f>IF('Assign Cost to Functions'!C27&gt;0,+'Assign Cost to Functions'!C27/'Assign Cost to Functions'!$C$4,0)</f>
        <v>9.0231420005229216E-3</v>
      </c>
      <c r="C27" s="385">
        <f>IF('Assign Cost to Functions'!D27&gt;0,+'Assign Cost to Functions'!D27/'Assign Cost to Functions'!$D$4,0)</f>
        <v>0</v>
      </c>
      <c r="D27" s="385">
        <f>IF('Assign Cost to Functions'!E27&gt;0,+'Assign Cost to Functions'!E27/'Assign Cost to Functions'!$E$4,0)</f>
        <v>0</v>
      </c>
      <c r="E27" s="385">
        <f>IF('Assign Cost to Functions'!F27&gt;0,+'Assign Cost to Functions'!F27/'Assign Cost to Functions'!$F$4,0)</f>
        <v>0</v>
      </c>
      <c r="F27" s="385">
        <f>IF('Assign Cost to Functions'!G27&gt;0,+'Assign Cost to Functions'!G27/'Assign Cost to Functions'!$G$4,0)</f>
        <v>0</v>
      </c>
      <c r="G27" s="386">
        <f>IF('Assign Cost to Functions'!H27&gt;0,+'Assign Cost to Functions'!H27/'Assign Cost to Functions'!$H$4,0)</f>
        <v>0</v>
      </c>
      <c r="I27" s="387">
        <f>+'Assign Cost to Functions'!B27</f>
        <v>15610.812</v>
      </c>
      <c r="K27" s="388">
        <f>IF('Report by Object and Function'!B27&gt;0,+'Report by Object and Function'!B27*$K$4,"")</f>
        <v>8866.5373204091775</v>
      </c>
      <c r="L27" s="389" t="str">
        <f>IF('Report by Object and Function'!C27&gt;0,+'Report by Object and Function'!C27*$L$4,"")</f>
        <v/>
      </c>
      <c r="M27" s="389" t="str">
        <f>IF('Report by Object and Function'!D27&gt;0,+'Report by Object and Function'!D27*$M$4,"")</f>
        <v/>
      </c>
      <c r="N27" s="389" t="str">
        <f>IF('Report by Object and Function'!E27&gt;0,+'Report by Object and Function'!E27*$N$4,"")</f>
        <v/>
      </c>
      <c r="O27" s="389" t="str">
        <f>IF('Report by Object and Function'!F27&gt;0,+'Report by Object and Function'!F27*$O$4,"")</f>
        <v/>
      </c>
      <c r="P27" s="389" t="str">
        <f>IF('Report by Object and Function'!G27&gt;0,+'Report by Object and Function'!G27*$P$4,"")</f>
        <v/>
      </c>
      <c r="Q27" s="390">
        <f t="shared" si="0"/>
        <v>8866.5373204091775</v>
      </c>
      <c r="S27" s="388">
        <f>IF('Report by Object and Function'!B27&gt;0,+'Report by Object and Function'!B27*$S$4,"")</f>
        <v>3537.0267107466116</v>
      </c>
      <c r="T27" s="389" t="str">
        <f>IF('Report by Object and Function'!C27&gt;0,+'Report by Object and Function'!C27*$T$4,"")</f>
        <v/>
      </c>
      <c r="U27" s="389" t="str">
        <f>IF('Report by Object and Function'!D27&gt;0,+'Report by Object and Function'!D27*$U$4,"")</f>
        <v/>
      </c>
      <c r="V27" s="389" t="str">
        <f>IF('Report by Object and Function'!E27&gt;0,+'Report by Object and Function'!E27*$V$4,"")</f>
        <v/>
      </c>
      <c r="W27" s="389" t="str">
        <f>IF('Report by Object and Function'!F27&gt;0,+'Report by Object and Function'!F27*$W$4,"")</f>
        <v/>
      </c>
      <c r="X27" s="389" t="str">
        <f>IF('Report by Object and Function'!G27&gt;0,+'Report by Object and Function'!G27*$X$4,"")</f>
        <v/>
      </c>
      <c r="Y27" s="390">
        <f t="shared" si="2"/>
        <v>3537.0267107466116</v>
      </c>
      <c r="AA27" s="388">
        <f>IF('Report by Object and Function'!B27&gt;0,+'Report by Object and Function'!B27*$AA$4,"")</f>
        <v>3207.2479688442113</v>
      </c>
      <c r="AB27" s="389" t="str">
        <f>IF('Report by Object and Function'!C27&gt;0,+'Report by Object and Function'!C27*$AB$4,"")</f>
        <v/>
      </c>
      <c r="AC27" s="389" t="str">
        <f>IF('Report by Object and Function'!D27&gt;0,+'Report by Object and Function'!D27*$AC$4,"")</f>
        <v/>
      </c>
      <c r="AD27" s="389" t="str">
        <f>IF('Report by Object and Function'!E27&gt;0,+'Report by Object and Function'!E27*$AD$4,"")</f>
        <v/>
      </c>
      <c r="AE27" s="389" t="str">
        <f>IF('Report by Object and Function'!F27&gt;0,+'Report by Object and Function'!F27*$AE$4,"")</f>
        <v/>
      </c>
      <c r="AF27" s="389" t="str">
        <f>IF('Report by Object and Function'!G27&gt;0,+'Report by Object and Function'!G27*$AF$4,"")</f>
        <v/>
      </c>
      <c r="AG27" s="390">
        <f t="shared" si="1"/>
        <v>3207.2479688442113</v>
      </c>
    </row>
    <row r="28" spans="1:33" x14ac:dyDescent="0.25">
      <c r="A28" s="383" t="s">
        <v>44</v>
      </c>
      <c r="B28" s="384">
        <f>IF('Assign Cost to Functions'!C28&gt;0,+'Assign Cost to Functions'!C28/'Assign Cost to Functions'!$C$4,0)</f>
        <v>4.2589280737066748E-3</v>
      </c>
      <c r="C28" s="385">
        <f>IF('Assign Cost to Functions'!D28&gt;0,+'Assign Cost to Functions'!D28/'Assign Cost to Functions'!$D$4,0)</f>
        <v>0</v>
      </c>
      <c r="D28" s="385">
        <f>IF('Assign Cost to Functions'!E28&gt;0,+'Assign Cost to Functions'!E28/'Assign Cost to Functions'!$E$4,0)</f>
        <v>0</v>
      </c>
      <c r="E28" s="385">
        <f>IF('Assign Cost to Functions'!F28&gt;0,+'Assign Cost to Functions'!F28/'Assign Cost to Functions'!$F$4,0)</f>
        <v>0</v>
      </c>
      <c r="F28" s="385">
        <f>IF('Assign Cost to Functions'!G28&gt;0,+'Assign Cost to Functions'!G28/'Assign Cost to Functions'!$G$4,0)</f>
        <v>0</v>
      </c>
      <c r="G28" s="386">
        <f>IF('Assign Cost to Functions'!H28&gt;0,+'Assign Cost to Functions'!H28/'Assign Cost to Functions'!$H$4,0)</f>
        <v>0</v>
      </c>
      <c r="I28" s="387">
        <f>+'Assign Cost to Functions'!B28</f>
        <v>7368.3119999999999</v>
      </c>
      <c r="K28" s="388">
        <f>IF('Report by Object and Function'!B28&gt;0,+'Report by Object and Function'!B28*$K$4,"")</f>
        <v>4185.0105770551063</v>
      </c>
      <c r="L28" s="389" t="str">
        <f>IF('Report by Object and Function'!C28&gt;0,+'Report by Object and Function'!C28*$L$4,"")</f>
        <v/>
      </c>
      <c r="M28" s="389" t="str">
        <f>IF('Report by Object and Function'!D28&gt;0,+'Report by Object and Function'!D28*$M$4,"")</f>
        <v/>
      </c>
      <c r="N28" s="389" t="str">
        <f>IF('Report by Object and Function'!E28&gt;0,+'Report by Object and Function'!E28*$N$4,"")</f>
        <v/>
      </c>
      <c r="O28" s="389" t="str">
        <f>IF('Report by Object and Function'!F28&gt;0,+'Report by Object and Function'!F28*$O$4,"")</f>
        <v/>
      </c>
      <c r="P28" s="389" t="str">
        <f>IF('Report by Object and Function'!G28&gt;0,+'Report by Object and Function'!G28*$P$4,"")</f>
        <v/>
      </c>
      <c r="Q28" s="390">
        <f t="shared" si="0"/>
        <v>4185.0105770551063</v>
      </c>
      <c r="S28" s="388">
        <f>IF('Report by Object and Function'!B28&gt;0,+'Report by Object and Function'!B28*$S$4,"")</f>
        <v>1669.4785868355077</v>
      </c>
      <c r="T28" s="389" t="str">
        <f>IF('Report by Object and Function'!C28&gt;0,+'Report by Object and Function'!C28*$T$4,"")</f>
        <v/>
      </c>
      <c r="U28" s="389" t="str">
        <f>IF('Report by Object and Function'!D28&gt;0,+'Report by Object and Function'!D28*$U$4,"")</f>
        <v/>
      </c>
      <c r="V28" s="389" t="str">
        <f>IF('Report by Object and Function'!E28&gt;0,+'Report by Object and Function'!E28*$V$4,"")</f>
        <v/>
      </c>
      <c r="W28" s="389" t="str">
        <f>IF('Report by Object and Function'!F28&gt;0,+'Report by Object and Function'!F28*$W$4,"")</f>
        <v/>
      </c>
      <c r="X28" s="389" t="str">
        <f>IF('Report by Object and Function'!G28&gt;0,+'Report by Object and Function'!G28*$X$4,"")</f>
        <v/>
      </c>
      <c r="Y28" s="390">
        <f t="shared" si="2"/>
        <v>1669.4785868355077</v>
      </c>
      <c r="AA28" s="388">
        <f>IF('Report by Object and Function'!B28&gt;0,+'Report by Object and Function'!B28*$AA$4,"")</f>
        <v>1513.8228361093852</v>
      </c>
      <c r="AB28" s="389" t="str">
        <f>IF('Report by Object and Function'!C28&gt;0,+'Report by Object and Function'!C28*$AB$4,"")</f>
        <v/>
      </c>
      <c r="AC28" s="389" t="str">
        <f>IF('Report by Object and Function'!D28&gt;0,+'Report by Object and Function'!D28*$AC$4,"")</f>
        <v/>
      </c>
      <c r="AD28" s="389" t="str">
        <f>IF('Report by Object and Function'!E28&gt;0,+'Report by Object and Function'!E28*$AD$4,"")</f>
        <v/>
      </c>
      <c r="AE28" s="389" t="str">
        <f>IF('Report by Object and Function'!F28&gt;0,+'Report by Object and Function'!F28*$AE$4,"")</f>
        <v/>
      </c>
      <c r="AF28" s="389" t="str">
        <f>IF('Report by Object and Function'!G28&gt;0,+'Report by Object and Function'!G28*$AF$4,"")</f>
        <v/>
      </c>
      <c r="AG28" s="390">
        <f t="shared" si="1"/>
        <v>1513.8228361093852</v>
      </c>
    </row>
    <row r="29" spans="1:33" x14ac:dyDescent="0.25">
      <c r="A29" s="383" t="s">
        <v>17</v>
      </c>
      <c r="B29" s="384">
        <f>IF('Assign Cost to Functions'!C29&gt;0,+'Assign Cost to Functions'!C29/'Assign Cost to Functions'!$C$4,0)</f>
        <v>0</v>
      </c>
      <c r="C29" s="385">
        <f>IF('Assign Cost to Functions'!D29&gt;0,+'Assign Cost to Functions'!D29/'Assign Cost to Functions'!$D$4,0)</f>
        <v>0</v>
      </c>
      <c r="D29" s="385">
        <f>IF('Assign Cost to Functions'!E29&gt;0,+'Assign Cost to Functions'!E29/'Assign Cost to Functions'!$E$4,0)</f>
        <v>0</v>
      </c>
      <c r="E29" s="385">
        <f>IF('Assign Cost to Functions'!F29&gt;0,+'Assign Cost to Functions'!F29/'Assign Cost to Functions'!$F$4,0)</f>
        <v>0</v>
      </c>
      <c r="F29" s="385">
        <f>IF('Assign Cost to Functions'!G29&gt;0,+'Assign Cost to Functions'!G29/'Assign Cost to Functions'!$G$4,0)</f>
        <v>0</v>
      </c>
      <c r="G29" s="386">
        <f>IF('Assign Cost to Functions'!H29&gt;0,+'Assign Cost to Functions'!H29/'Assign Cost to Functions'!$H$4,0)</f>
        <v>0</v>
      </c>
      <c r="I29" s="387">
        <f>+'Assign Cost to Functions'!B29</f>
        <v>0</v>
      </c>
      <c r="K29" s="388" t="str">
        <f>IF('Report by Object and Function'!B29&gt;0,+'Report by Object and Function'!B29*$K$4,"")</f>
        <v/>
      </c>
      <c r="L29" s="389" t="str">
        <f>IF('Report by Object and Function'!C29&gt;0,+'Report by Object and Function'!C29*$L$4,"")</f>
        <v/>
      </c>
      <c r="M29" s="389" t="str">
        <f>IF('Report by Object and Function'!D29&gt;0,+'Report by Object and Function'!D29*$M$4,"")</f>
        <v/>
      </c>
      <c r="N29" s="389" t="str">
        <f>IF('Report by Object and Function'!E29&gt;0,+'Report by Object and Function'!E29*$N$4,"")</f>
        <v/>
      </c>
      <c r="O29" s="389" t="str">
        <f>IF('Report by Object and Function'!F29&gt;0,+'Report by Object and Function'!F29*$O$4,"")</f>
        <v/>
      </c>
      <c r="P29" s="389" t="str">
        <f>IF('Report by Object and Function'!G29&gt;0,+'Report by Object and Function'!G29*$P$4,"")</f>
        <v/>
      </c>
      <c r="Q29" s="390">
        <f t="shared" si="0"/>
        <v>0</v>
      </c>
      <c r="S29" s="388" t="str">
        <f>IF('Report by Object and Function'!B29&gt;0,+'Report by Object and Function'!B29*$S$4,"")</f>
        <v/>
      </c>
      <c r="T29" s="389" t="str">
        <f>IF('Report by Object and Function'!C29&gt;0,+'Report by Object and Function'!C29*$T$4,"")</f>
        <v/>
      </c>
      <c r="U29" s="389" t="str">
        <f>IF('Report by Object and Function'!D29&gt;0,+'Report by Object and Function'!D29*$U$4,"")</f>
        <v/>
      </c>
      <c r="V29" s="389" t="str">
        <f>IF('Report by Object and Function'!E29&gt;0,+'Report by Object and Function'!E29*$V$4,"")</f>
        <v/>
      </c>
      <c r="W29" s="389" t="str">
        <f>IF('Report by Object and Function'!F29&gt;0,+'Report by Object and Function'!F29*$W$4,"")</f>
        <v/>
      </c>
      <c r="X29" s="389" t="str">
        <f>IF('Report by Object and Function'!G29&gt;0,+'Report by Object and Function'!G29*$X$4,"")</f>
        <v/>
      </c>
      <c r="Y29" s="390">
        <f t="shared" si="2"/>
        <v>0</v>
      </c>
      <c r="AA29" s="388" t="str">
        <f>IF('Report by Object and Function'!B29&gt;0,+'Report by Object and Function'!B29*$AA$4,"")</f>
        <v/>
      </c>
      <c r="AB29" s="389" t="str">
        <f>IF('Report by Object and Function'!C29&gt;0,+'Report by Object and Function'!C29*$AB$4,"")</f>
        <v/>
      </c>
      <c r="AC29" s="389" t="str">
        <f>IF('Report by Object and Function'!D29&gt;0,+'Report by Object and Function'!D29*$AC$4,"")</f>
        <v/>
      </c>
      <c r="AD29" s="389" t="str">
        <f>IF('Report by Object and Function'!E29&gt;0,+'Report by Object and Function'!E29*$AD$4,"")</f>
        <v/>
      </c>
      <c r="AE29" s="389" t="str">
        <f>IF('Report by Object and Function'!F29&gt;0,+'Report by Object and Function'!F29*$AE$4,"")</f>
        <v/>
      </c>
      <c r="AF29" s="389" t="str">
        <f>IF('Report by Object and Function'!G29&gt;0,+'Report by Object and Function'!G29*$AF$4,"")</f>
        <v/>
      </c>
      <c r="AG29" s="390">
        <f t="shared" si="1"/>
        <v>0</v>
      </c>
    </row>
    <row r="30" spans="1:33" x14ac:dyDescent="0.25">
      <c r="A30" s="383" t="s">
        <v>18</v>
      </c>
      <c r="B30" s="384">
        <f>IF('Assign Cost to Functions'!C30&gt;0,+'Assign Cost to Functions'!C30/'Assign Cost to Functions'!$C$4,0)</f>
        <v>6.9273942059236383E-3</v>
      </c>
      <c r="C30" s="385">
        <f>IF('Assign Cost to Functions'!D30&gt;0,+'Assign Cost to Functions'!D30/'Assign Cost to Functions'!$D$4,0)</f>
        <v>0</v>
      </c>
      <c r="D30" s="385">
        <f>IF('Assign Cost to Functions'!E30&gt;0,+'Assign Cost to Functions'!E30/'Assign Cost to Functions'!$E$4,0)</f>
        <v>0</v>
      </c>
      <c r="E30" s="385">
        <f>IF('Assign Cost to Functions'!F30&gt;0,+'Assign Cost to Functions'!F30/'Assign Cost to Functions'!$F$4,0)</f>
        <v>0</v>
      </c>
      <c r="F30" s="385">
        <f>IF('Assign Cost to Functions'!G30&gt;0,+'Assign Cost to Functions'!G30/'Assign Cost to Functions'!$G$4,0)</f>
        <v>0</v>
      </c>
      <c r="G30" s="386">
        <f>IF('Assign Cost to Functions'!H30&gt;0,+'Assign Cost to Functions'!H30/'Assign Cost to Functions'!$H$4,0)</f>
        <v>0</v>
      </c>
      <c r="I30" s="387">
        <f>+'Assign Cost to Functions'!B30</f>
        <v>11984.987999999999</v>
      </c>
      <c r="K30" s="388">
        <f>IF('Report by Object and Function'!B30&gt;0,+'Report by Object and Function'!B30*$K$4,"")</f>
        <v>6807.1630986688033</v>
      </c>
      <c r="L30" s="389" t="str">
        <f>IF('Report by Object and Function'!C30&gt;0,+'Report by Object and Function'!C30*$L$4,"")</f>
        <v/>
      </c>
      <c r="M30" s="389" t="str">
        <f>IF('Report by Object and Function'!D30&gt;0,+'Report by Object and Function'!D30*$M$4,"")</f>
        <v/>
      </c>
      <c r="N30" s="389" t="str">
        <f>IF('Report by Object and Function'!E30&gt;0,+'Report by Object and Function'!E30*$N$4,"")</f>
        <v/>
      </c>
      <c r="O30" s="389" t="str">
        <f>IF('Report by Object and Function'!F30&gt;0,+'Report by Object and Function'!F30*$O$4,"")</f>
        <v/>
      </c>
      <c r="P30" s="389" t="str">
        <f>IF('Report by Object and Function'!G30&gt;0,+'Report by Object and Function'!G30*$P$4,"")</f>
        <v/>
      </c>
      <c r="Q30" s="390">
        <f t="shared" si="0"/>
        <v>6807.1630986688033</v>
      </c>
      <c r="S30" s="388">
        <f>IF('Report by Object and Function'!B30&gt;0,+'Report by Object and Function'!B30*$S$4,"")</f>
        <v>2715.5040163175117</v>
      </c>
      <c r="T30" s="389" t="str">
        <f>IF('Report by Object and Function'!C30&gt;0,+'Report by Object and Function'!C30*$T$4,"")</f>
        <v/>
      </c>
      <c r="U30" s="389" t="str">
        <f>IF('Report by Object and Function'!D30&gt;0,+'Report by Object and Function'!D30*$U$4,"")</f>
        <v/>
      </c>
      <c r="V30" s="389" t="str">
        <f>IF('Report by Object and Function'!E30&gt;0,+'Report by Object and Function'!E30*$V$4,"")</f>
        <v/>
      </c>
      <c r="W30" s="389" t="str">
        <f>IF('Report by Object and Function'!F30&gt;0,+'Report by Object and Function'!F30*$W$4,"")</f>
        <v/>
      </c>
      <c r="X30" s="389" t="str">
        <f>IF('Report by Object and Function'!G30&gt;0,+'Report by Object and Function'!G30*$X$4,"")</f>
        <v/>
      </c>
      <c r="Y30" s="390">
        <f t="shared" si="2"/>
        <v>2715.5040163175117</v>
      </c>
      <c r="AA30" s="388">
        <f>IF('Report by Object and Function'!B30&gt;0,+'Report by Object and Function'!B30*$AA$4,"")</f>
        <v>2462.3208850136843</v>
      </c>
      <c r="AB30" s="389" t="str">
        <f>IF('Report by Object and Function'!C30&gt;0,+'Report by Object and Function'!C30*$AB$4,"")</f>
        <v/>
      </c>
      <c r="AC30" s="389" t="str">
        <f>IF('Report by Object and Function'!D30&gt;0,+'Report by Object and Function'!D30*$AC$4,"")</f>
        <v/>
      </c>
      <c r="AD30" s="389" t="str">
        <f>IF('Report by Object and Function'!E30&gt;0,+'Report by Object and Function'!E30*$AD$4,"")</f>
        <v/>
      </c>
      <c r="AE30" s="389" t="str">
        <f>IF('Report by Object and Function'!F30&gt;0,+'Report by Object and Function'!F30*$AE$4,"")</f>
        <v/>
      </c>
      <c r="AF30" s="389" t="str">
        <f>IF('Report by Object and Function'!G30&gt;0,+'Report by Object and Function'!G30*$AF$4,"")</f>
        <v/>
      </c>
      <c r="AG30" s="390">
        <f t="shared" si="1"/>
        <v>2462.3208850136843</v>
      </c>
    </row>
    <row r="31" spans="1:33" x14ac:dyDescent="0.25">
      <c r="A31" s="238" t="s">
        <v>33</v>
      </c>
      <c r="B31" s="375">
        <f>IF('Assign Cost to Functions'!C31&gt;0,+'Assign Cost to Functions'!C31/'Assign Cost to Functions'!$C$4,0)</f>
        <v>5.5419153647389106E-3</v>
      </c>
      <c r="C31" s="376">
        <f>IF('Assign Cost to Functions'!D31&gt;0,+'Assign Cost to Functions'!D31/'Assign Cost to Functions'!$D$4,0)</f>
        <v>0</v>
      </c>
      <c r="D31" s="376">
        <f>IF('Assign Cost to Functions'!E31&gt;0,+'Assign Cost to Functions'!E31/'Assign Cost to Functions'!$E$4,0)</f>
        <v>0</v>
      </c>
      <c r="E31" s="376">
        <f>IF('Assign Cost to Functions'!F31&gt;0,+'Assign Cost to Functions'!F31/'Assign Cost to Functions'!$F$4,0)</f>
        <v>0</v>
      </c>
      <c r="F31" s="376">
        <f>IF('Assign Cost to Functions'!G31&gt;0,+'Assign Cost to Functions'!G31/'Assign Cost to Functions'!$G$4,0)</f>
        <v>0</v>
      </c>
      <c r="G31" s="377">
        <f>IF('Assign Cost to Functions'!H31&gt;0,+'Assign Cost to Functions'!H31/'Assign Cost to Functions'!$H$4,0)</f>
        <v>0</v>
      </c>
      <c r="I31" s="378">
        <f>+'Assign Cost to Functions'!B31</f>
        <v>9587.9904000000006</v>
      </c>
      <c r="K31" s="379">
        <f>IF('Report by Object and Function'!B31&gt;0,+'Report by Object and Function'!B31*$K$4,"")</f>
        <v>5445.7304789350428</v>
      </c>
      <c r="L31" s="380" t="str">
        <f>IF('Report by Object and Function'!C31&gt;0,+'Report by Object and Function'!C31*$L$4,"")</f>
        <v/>
      </c>
      <c r="M31" s="380" t="str">
        <f>IF('Report by Object and Function'!D31&gt;0,+'Report by Object and Function'!D31*$M$4,"")</f>
        <v/>
      </c>
      <c r="N31" s="380" t="str">
        <f>IF('Report by Object and Function'!E31&gt;0,+'Report by Object and Function'!E31*$N$4,"")</f>
        <v/>
      </c>
      <c r="O31" s="380" t="str">
        <f>IF('Report by Object and Function'!F31&gt;0,+'Report by Object and Function'!F31*$O$4,"")</f>
        <v/>
      </c>
      <c r="P31" s="380" t="str">
        <f>IF('Report by Object and Function'!G31&gt;0,+'Report by Object and Function'!G31*$P$4,"")</f>
        <v/>
      </c>
      <c r="Q31" s="381">
        <f t="shared" si="0"/>
        <v>5445.7304789350428</v>
      </c>
      <c r="S31" s="379">
        <f>IF('Report by Object and Function'!B31&gt;0,+'Report by Object and Function'!B31*$S$4,"")</f>
        <v>2172.4032130540095</v>
      </c>
      <c r="T31" s="380" t="str">
        <f>IF('Report by Object and Function'!C31&gt;0,+'Report by Object and Function'!C31*$T$4,"")</f>
        <v/>
      </c>
      <c r="U31" s="380" t="str">
        <f>IF('Report by Object and Function'!D31&gt;0,+'Report by Object and Function'!D31*$U$4,"")</f>
        <v/>
      </c>
      <c r="V31" s="380" t="str">
        <f>IF('Report by Object and Function'!E31&gt;0,+'Report by Object and Function'!E31*$V$4,"")</f>
        <v/>
      </c>
      <c r="W31" s="380" t="str">
        <f>IF('Report by Object and Function'!F31&gt;0,+'Report by Object and Function'!F31*$W$4,"")</f>
        <v/>
      </c>
      <c r="X31" s="380" t="str">
        <f>IF('Report by Object and Function'!G31&gt;0,+'Report by Object and Function'!G31*$X$4,"")</f>
        <v/>
      </c>
      <c r="Y31" s="381">
        <f t="shared" si="2"/>
        <v>2172.4032130540095</v>
      </c>
      <c r="AA31" s="379">
        <f>IF('Report by Object and Function'!B31&gt;0,+'Report by Object and Function'!B31*$AA$4,"")</f>
        <v>1969.8567080109474</v>
      </c>
      <c r="AB31" s="380" t="str">
        <f>IF('Report by Object and Function'!C31&gt;0,+'Report by Object and Function'!C31*$AB$4,"")</f>
        <v/>
      </c>
      <c r="AC31" s="380" t="str">
        <f>IF('Report by Object and Function'!D31&gt;0,+'Report by Object and Function'!D31*$AC$4,"")</f>
        <v/>
      </c>
      <c r="AD31" s="380" t="str">
        <f>IF('Report by Object and Function'!E31&gt;0,+'Report by Object and Function'!E31*$AD$4,"")</f>
        <v/>
      </c>
      <c r="AE31" s="380" t="str">
        <f>IF('Report by Object and Function'!F31&gt;0,+'Report by Object and Function'!F31*$AE$4,"")</f>
        <v/>
      </c>
      <c r="AF31" s="380" t="str">
        <f>IF('Report by Object and Function'!G31&gt;0,+'Report by Object and Function'!G31*$AF$4,"")</f>
        <v/>
      </c>
      <c r="AG31" s="381">
        <f t="shared" si="1"/>
        <v>1969.8567080109474</v>
      </c>
    </row>
    <row r="32" spans="1:33" x14ac:dyDescent="0.25">
      <c r="A32" s="238" t="s">
        <v>34</v>
      </c>
      <c r="B32" s="375">
        <f>IF('Assign Cost to Functions'!C32&gt;0,+'Assign Cost to Functions'!C32/'Assign Cost to Functions'!$C$4,0)</f>
        <v>0</v>
      </c>
      <c r="C32" s="376">
        <f>IF('Assign Cost to Functions'!D32&gt;0,+'Assign Cost to Functions'!D32/'Assign Cost to Functions'!$D$4,0)</f>
        <v>0</v>
      </c>
      <c r="D32" s="376">
        <f>IF('Assign Cost to Functions'!E32&gt;0,+'Assign Cost to Functions'!E32/'Assign Cost to Functions'!$E$4,0)</f>
        <v>0</v>
      </c>
      <c r="E32" s="376">
        <f>IF('Assign Cost to Functions'!F32&gt;0,+'Assign Cost to Functions'!F32/'Assign Cost to Functions'!$F$4,0)</f>
        <v>0</v>
      </c>
      <c r="F32" s="376">
        <f>IF('Assign Cost to Functions'!G32&gt;0,+'Assign Cost to Functions'!G32/'Assign Cost to Functions'!$G$4,0)</f>
        <v>2.3650828129584988E-3</v>
      </c>
      <c r="G32" s="377">
        <f>IF('Assign Cost to Functions'!H32&gt;0,+'Assign Cost to Functions'!H32/'Assign Cost to Functions'!$H$4,0)</f>
        <v>0</v>
      </c>
      <c r="I32" s="378">
        <f>+'Assign Cost to Functions'!B32</f>
        <v>2396.9976000000001</v>
      </c>
      <c r="K32" s="379" t="str">
        <f>IF('Report by Object and Function'!B32&gt;0,+'Report by Object and Function'!B32*$K$4,"")</f>
        <v/>
      </c>
      <c r="L32" s="380" t="str">
        <f>IF('Report by Object and Function'!C32&gt;0,+'Report by Object and Function'!C32*$L$4,"")</f>
        <v/>
      </c>
      <c r="M32" s="380" t="str">
        <f>IF('Report by Object and Function'!D32&gt;0,+'Report by Object and Function'!D32*$M$4,"")</f>
        <v/>
      </c>
      <c r="N32" s="380" t="str">
        <f>IF('Report by Object and Function'!E32&gt;0,+'Report by Object and Function'!E32*$N$4,"")</f>
        <v/>
      </c>
      <c r="O32" s="380">
        <f>IF('Report by Object and Function'!F32&gt;0,+'Report by Object and Function'!F32*$O$4,"")</f>
        <v>1422.2001138433957</v>
      </c>
      <c r="P32" s="380" t="str">
        <f>IF('Report by Object and Function'!G32&gt;0,+'Report by Object and Function'!G32*$P$4,"")</f>
        <v/>
      </c>
      <c r="Q32" s="381">
        <f t="shared" si="0"/>
        <v>1422.2001138433957</v>
      </c>
      <c r="S32" s="379" t="str">
        <f>IF('Report by Object and Function'!B32&gt;0,+'Report by Object and Function'!B32*$S$4,"")</f>
        <v/>
      </c>
      <c r="T32" s="380" t="str">
        <f>IF('Report by Object and Function'!C32&gt;0,+'Report by Object and Function'!C32*$T$4,"")</f>
        <v/>
      </c>
      <c r="U32" s="380" t="str">
        <f>IF('Report by Object and Function'!D32&gt;0,+'Report by Object and Function'!D32*$U$4,"")</f>
        <v/>
      </c>
      <c r="V32" s="380" t="str">
        <f>IF('Report by Object and Function'!E32&gt;0,+'Report by Object and Function'!E32*$V$4,"")</f>
        <v/>
      </c>
      <c r="W32" s="380">
        <f>IF('Report by Object and Function'!F32&gt;0,+'Report by Object and Function'!F32*$W$4,"")</f>
        <v>499.25609116185683</v>
      </c>
      <c r="X32" s="380" t="str">
        <f>IF('Report by Object and Function'!G32&gt;0,+'Report by Object and Function'!G32*$X$4,"")</f>
        <v/>
      </c>
      <c r="Y32" s="381">
        <f t="shared" si="2"/>
        <v>499.25609116185683</v>
      </c>
      <c r="AA32" s="379" t="str">
        <f>IF('Report by Object and Function'!B32&gt;0,+'Report by Object and Function'!B32*$AA$4,"")</f>
        <v/>
      </c>
      <c r="AB32" s="380" t="str">
        <f>IF('Report by Object and Function'!C32&gt;0,+'Report by Object and Function'!C32*$AB$4,"")</f>
        <v/>
      </c>
      <c r="AC32" s="380" t="str">
        <f>IF('Report by Object and Function'!D32&gt;0,+'Report by Object and Function'!D32*$AC$4,"")</f>
        <v/>
      </c>
      <c r="AD32" s="380" t="str">
        <f>IF('Report by Object and Function'!E32&gt;0,+'Report by Object and Function'!E32*$AD$4,"")</f>
        <v/>
      </c>
      <c r="AE32" s="380">
        <f>IF('Report by Object and Function'!F32&gt;0,+'Report by Object and Function'!F32*$AE$4,"")</f>
        <v>475.54139499474792</v>
      </c>
      <c r="AF32" s="380" t="str">
        <f>IF('Report by Object and Function'!G32&gt;0,+'Report by Object and Function'!G32*$AF$4,"")</f>
        <v/>
      </c>
      <c r="AG32" s="381">
        <f t="shared" si="1"/>
        <v>475.54139499474792</v>
      </c>
    </row>
    <row r="33" spans="1:33" x14ac:dyDescent="0.25">
      <c r="A33" s="383" t="s">
        <v>19</v>
      </c>
      <c r="B33" s="384">
        <f>IF('Assign Cost to Functions'!C33&gt;0,+'Assign Cost to Functions'!C33/'Assign Cost to Functions'!$C$4,0)</f>
        <v>1.1093657755197953E-2</v>
      </c>
      <c r="C33" s="385">
        <f>IF('Assign Cost to Functions'!D33&gt;0,+'Assign Cost to Functions'!D33/'Assign Cost to Functions'!$D$4,0)</f>
        <v>0</v>
      </c>
      <c r="D33" s="385">
        <f>IF('Assign Cost to Functions'!E33&gt;0,+'Assign Cost to Functions'!E33/'Assign Cost to Functions'!$E$4,0)</f>
        <v>0</v>
      </c>
      <c r="E33" s="385">
        <f>IF('Assign Cost to Functions'!F33&gt;0,+'Assign Cost to Functions'!F33/'Assign Cost to Functions'!$F$4,0)</f>
        <v>0</v>
      </c>
      <c r="F33" s="385">
        <f>IF('Assign Cost to Functions'!G33&gt;0,+'Assign Cost to Functions'!G33/'Assign Cost to Functions'!$G$4,0)</f>
        <v>4.7343594340327E-3</v>
      </c>
      <c r="G33" s="386">
        <f>IF('Assign Cost to Functions'!H33&gt;0,+'Assign Cost to Functions'!H33/'Assign Cost to Functions'!$H$4,0)</f>
        <v>0</v>
      </c>
      <c r="I33" s="387">
        <f>+'Assign Cost to Functions'!B33</f>
        <v>23991.228000000003</v>
      </c>
      <c r="K33" s="388">
        <f>IF('Report by Object and Function'!B33&gt;0,+'Report by Object and Function'!B33*$K$4,"")</f>
        <v>10901.117426790903</v>
      </c>
      <c r="L33" s="389" t="str">
        <f>IF('Report by Object and Function'!C33&gt;0,+'Report by Object and Function'!C33*$L$4,"")</f>
        <v/>
      </c>
      <c r="M33" s="389" t="str">
        <f>IF('Report by Object and Function'!D33&gt;0,+'Report by Object and Function'!D33*$M$4,"")</f>
        <v/>
      </c>
      <c r="N33" s="389" t="str">
        <f>IF('Report by Object and Function'!E33&gt;0,+'Report by Object and Function'!E33*$N$4,"")</f>
        <v/>
      </c>
      <c r="O33" s="389">
        <f>IF('Report by Object and Function'!F33&gt;0,+'Report by Object and Function'!F33*$O$4,"")</f>
        <v>2846.9220989493574</v>
      </c>
      <c r="P33" s="389" t="str">
        <f>IF('Report by Object and Function'!G33&gt;0,+'Report by Object and Function'!G33*$P$4,"")</f>
        <v/>
      </c>
      <c r="Q33" s="390">
        <f t="shared" si="0"/>
        <v>13748.03952574026</v>
      </c>
      <c r="S33" s="388">
        <f>IF('Report by Object and Function'!B33&gt;0,+'Report by Object and Function'!B33*$S$4,"")</f>
        <v>4348.6585712318883</v>
      </c>
      <c r="T33" s="389" t="str">
        <f>IF('Report by Object and Function'!C33&gt;0,+'Report by Object and Function'!C33*$T$4,"")</f>
        <v/>
      </c>
      <c r="U33" s="389" t="str">
        <f>IF('Report by Object and Function'!D33&gt;0,+'Report by Object and Function'!D33*$U$4,"")</f>
        <v/>
      </c>
      <c r="V33" s="389" t="str">
        <f>IF('Report by Object and Function'!E33&gt;0,+'Report by Object and Function'!E33*$V$4,"")</f>
        <v/>
      </c>
      <c r="W33" s="389">
        <f>IF('Report by Object and Function'!F33&gt;0,+'Report by Object and Function'!F33*$W$4,"")</f>
        <v>999.39747235899551</v>
      </c>
      <c r="X33" s="389" t="str">
        <f>IF('Report by Object and Function'!G33&gt;0,+'Report by Object and Function'!G33*$X$4,"")</f>
        <v/>
      </c>
      <c r="Y33" s="390">
        <f t="shared" si="2"/>
        <v>5348.0560435908837</v>
      </c>
      <c r="AA33" s="388">
        <f>IF('Report by Object and Function'!B33&gt;0,+'Report by Object and Function'!B33*$AA$4,"")</f>
        <v>3943.2064019772133</v>
      </c>
      <c r="AB33" s="389" t="str">
        <f>IF('Report by Object and Function'!C33&gt;0,+'Report by Object and Function'!C33*$AB$4,"")</f>
        <v/>
      </c>
      <c r="AC33" s="389" t="str">
        <f>IF('Report by Object and Function'!D33&gt;0,+'Report by Object and Function'!D33*$AC$4,"")</f>
        <v/>
      </c>
      <c r="AD33" s="389" t="str">
        <f>IF('Report by Object and Function'!E33&gt;0,+'Report by Object and Function'!E33*$AD$4,"")</f>
        <v/>
      </c>
      <c r="AE33" s="389">
        <f>IF('Report by Object and Function'!F33&gt;0,+'Report by Object and Function'!F33*$AE$4,"")</f>
        <v>951.92602869164796</v>
      </c>
      <c r="AF33" s="389" t="str">
        <f>IF('Report by Object and Function'!G33&gt;0,+'Report by Object and Function'!G33*$AF$4,"")</f>
        <v/>
      </c>
      <c r="AG33" s="390">
        <f t="shared" si="1"/>
        <v>4895.1324306688612</v>
      </c>
    </row>
    <row r="34" spans="1:33" x14ac:dyDescent="0.25">
      <c r="A34" s="238" t="s">
        <v>33</v>
      </c>
      <c r="B34" s="375">
        <f>IF('Assign Cost to Functions'!C34&gt;0,+'Assign Cost to Functions'!C34/'Assign Cost to Functions'!$C$4,0)</f>
        <v>1.1093657755197953E-2</v>
      </c>
      <c r="C34" s="376">
        <f>IF('Assign Cost to Functions'!D34&gt;0,+'Assign Cost to Functions'!D34/'Assign Cost to Functions'!$D$4,0)</f>
        <v>0</v>
      </c>
      <c r="D34" s="376">
        <f>IF('Assign Cost to Functions'!E34&gt;0,+'Assign Cost to Functions'!E34/'Assign Cost to Functions'!$E$4,0)</f>
        <v>0</v>
      </c>
      <c r="E34" s="376">
        <f>IF('Assign Cost to Functions'!F34&gt;0,+'Assign Cost to Functions'!F34/'Assign Cost to Functions'!$F$4,0)</f>
        <v>0</v>
      </c>
      <c r="F34" s="376">
        <f>IF('Assign Cost to Functions'!G34&gt;0,+'Assign Cost to Functions'!G34/'Assign Cost to Functions'!$G$4,0)</f>
        <v>0</v>
      </c>
      <c r="G34" s="377">
        <f>IF('Assign Cost to Functions'!H34&gt;0,+'Assign Cost to Functions'!H34/'Assign Cost to Functions'!$H$4,0)</f>
        <v>0</v>
      </c>
      <c r="I34" s="378">
        <f>+'Assign Cost to Functions'!B34</f>
        <v>19192.982400000004</v>
      </c>
      <c r="K34" s="379">
        <f>IF('Report by Object and Function'!B34&gt;0,+'Report by Object and Function'!B34*$K$4,"")</f>
        <v>10901.117426790903</v>
      </c>
      <c r="L34" s="380" t="str">
        <f>IF('Report by Object and Function'!C34&gt;0,+'Report by Object and Function'!C34*$L$4,"")</f>
        <v/>
      </c>
      <c r="M34" s="380" t="str">
        <f>IF('Report by Object and Function'!D34&gt;0,+'Report by Object and Function'!D34*$M$4,"")</f>
        <v/>
      </c>
      <c r="N34" s="380" t="str">
        <f>IF('Report by Object and Function'!E34&gt;0,+'Report by Object and Function'!E34*$N$4,"")</f>
        <v/>
      </c>
      <c r="O34" s="380" t="str">
        <f>IF('Report by Object and Function'!F34&gt;0,+'Report by Object and Function'!F34*$O$4,"")</f>
        <v/>
      </c>
      <c r="P34" s="380" t="str">
        <f>IF('Report by Object and Function'!G34&gt;0,+'Report by Object and Function'!G34*$P$4,"")</f>
        <v/>
      </c>
      <c r="Q34" s="381">
        <f t="shared" si="0"/>
        <v>10901.117426790903</v>
      </c>
      <c r="S34" s="379">
        <f>IF('Report by Object and Function'!B34&gt;0,+'Report by Object and Function'!B34*$S$4,"")</f>
        <v>4348.6585712318883</v>
      </c>
      <c r="T34" s="380" t="str">
        <f>IF('Report by Object and Function'!C34&gt;0,+'Report by Object and Function'!C34*$T$4,"")</f>
        <v/>
      </c>
      <c r="U34" s="380" t="str">
        <f>IF('Report by Object and Function'!D34&gt;0,+'Report by Object and Function'!D34*$U$4,"")</f>
        <v/>
      </c>
      <c r="V34" s="380" t="str">
        <f>IF('Report by Object and Function'!E34&gt;0,+'Report by Object and Function'!E34*$V$4,"")</f>
        <v/>
      </c>
      <c r="W34" s="380" t="str">
        <f>IF('Report by Object and Function'!F34&gt;0,+'Report by Object and Function'!F34*$W$4,"")</f>
        <v/>
      </c>
      <c r="X34" s="380" t="str">
        <f>IF('Report by Object and Function'!G34&gt;0,+'Report by Object and Function'!G34*$X$4,"")</f>
        <v/>
      </c>
      <c r="Y34" s="381">
        <f t="shared" si="2"/>
        <v>4348.6585712318883</v>
      </c>
      <c r="AA34" s="379">
        <f>IF('Report by Object and Function'!B34&gt;0,+'Report by Object and Function'!B34*$AA$4,"")</f>
        <v>3943.2064019772133</v>
      </c>
      <c r="AB34" s="380" t="str">
        <f>IF('Report by Object and Function'!C34&gt;0,+'Report by Object and Function'!C34*$AB$4,"")</f>
        <v/>
      </c>
      <c r="AC34" s="380" t="str">
        <f>IF('Report by Object and Function'!D34&gt;0,+'Report by Object and Function'!D34*$AC$4,"")</f>
        <v/>
      </c>
      <c r="AD34" s="380" t="str">
        <f>IF('Report by Object and Function'!E34&gt;0,+'Report by Object and Function'!E34*$AD$4,"")</f>
        <v/>
      </c>
      <c r="AE34" s="380" t="str">
        <f>IF('Report by Object and Function'!F34&gt;0,+'Report by Object and Function'!F34*$AE$4,"")</f>
        <v/>
      </c>
      <c r="AF34" s="380" t="str">
        <f>IF('Report by Object and Function'!G34&gt;0,+'Report by Object and Function'!G34*$AF$4,"")</f>
        <v/>
      </c>
      <c r="AG34" s="381">
        <f t="shared" si="1"/>
        <v>3943.2064019772133</v>
      </c>
    </row>
    <row r="35" spans="1:33" x14ac:dyDescent="0.25">
      <c r="A35" s="238" t="s">
        <v>34</v>
      </c>
      <c r="B35" s="375">
        <f>IF('Assign Cost to Functions'!C35&gt;0,+'Assign Cost to Functions'!C35/'Assign Cost to Functions'!$C$4,0)</f>
        <v>0</v>
      </c>
      <c r="C35" s="376">
        <f>IF('Assign Cost to Functions'!D35&gt;0,+'Assign Cost to Functions'!D35/'Assign Cost to Functions'!$D$4,0)</f>
        <v>0</v>
      </c>
      <c r="D35" s="376">
        <f>IF('Assign Cost to Functions'!E35&gt;0,+'Assign Cost to Functions'!E35/'Assign Cost to Functions'!$E$4,0)</f>
        <v>0</v>
      </c>
      <c r="E35" s="376">
        <f>IF('Assign Cost to Functions'!F35&gt;0,+'Assign Cost to Functions'!F35/'Assign Cost to Functions'!$F$4,0)</f>
        <v>0</v>
      </c>
      <c r="F35" s="376">
        <f>IF('Assign Cost to Functions'!G35&gt;0,+'Assign Cost to Functions'!G35/'Assign Cost to Functions'!$G$4,0)</f>
        <v>4.7343594340327E-3</v>
      </c>
      <c r="G35" s="377">
        <f>IF('Assign Cost to Functions'!H35&gt;0,+'Assign Cost to Functions'!H35/'Assign Cost to Functions'!$H$4,0)</f>
        <v>0</v>
      </c>
      <c r="I35" s="378">
        <f>+'Assign Cost to Functions'!B35</f>
        <v>4798.2456000000011</v>
      </c>
      <c r="K35" s="379" t="str">
        <f>IF('Report by Object and Function'!B35&gt;0,+'Report by Object and Function'!B35*$K$4,"")</f>
        <v/>
      </c>
      <c r="L35" s="380" t="str">
        <f>IF('Report by Object and Function'!C35&gt;0,+'Report by Object and Function'!C35*$L$4,"")</f>
        <v/>
      </c>
      <c r="M35" s="380" t="str">
        <f>IF('Report by Object and Function'!D35&gt;0,+'Report by Object and Function'!D35*$M$4,"")</f>
        <v/>
      </c>
      <c r="N35" s="380" t="str">
        <f>IF('Report by Object and Function'!E35&gt;0,+'Report by Object and Function'!E35*$N$4,"")</f>
        <v/>
      </c>
      <c r="O35" s="380">
        <f>IF('Report by Object and Function'!F35&gt;0,+'Report by Object and Function'!F35*$O$4,"")</f>
        <v>2846.9220989493574</v>
      </c>
      <c r="P35" s="380" t="str">
        <f>IF('Report by Object and Function'!G35&gt;0,+'Report by Object and Function'!G35*$P$4,"")</f>
        <v/>
      </c>
      <c r="Q35" s="381">
        <f t="shared" si="0"/>
        <v>2846.9220989493574</v>
      </c>
      <c r="S35" s="379" t="str">
        <f>IF('Report by Object and Function'!B35&gt;0,+'Report by Object and Function'!B35*$S$4,"")</f>
        <v/>
      </c>
      <c r="T35" s="380" t="str">
        <f>IF('Report by Object and Function'!C35&gt;0,+'Report by Object and Function'!C35*$T$4,"")</f>
        <v/>
      </c>
      <c r="U35" s="380" t="str">
        <f>IF('Report by Object and Function'!D35&gt;0,+'Report by Object and Function'!D35*$U$4,"")</f>
        <v/>
      </c>
      <c r="V35" s="380" t="str">
        <f>IF('Report by Object and Function'!E35&gt;0,+'Report by Object and Function'!E35*$V$4,"")</f>
        <v/>
      </c>
      <c r="W35" s="380">
        <f>IF('Report by Object and Function'!F35&gt;0,+'Report by Object and Function'!F35*$W$4,"")</f>
        <v>999.39747235899551</v>
      </c>
      <c r="X35" s="380" t="str">
        <f>IF('Report by Object and Function'!G35&gt;0,+'Report by Object and Function'!G35*$X$4,"")</f>
        <v/>
      </c>
      <c r="Y35" s="381">
        <f t="shared" si="2"/>
        <v>999.39747235899551</v>
      </c>
      <c r="AA35" s="379" t="str">
        <f>IF('Report by Object and Function'!B35&gt;0,+'Report by Object and Function'!B35*$AA$4,"")</f>
        <v/>
      </c>
      <c r="AB35" s="380" t="str">
        <f>IF('Report by Object and Function'!C35&gt;0,+'Report by Object and Function'!C35*$AB$4,"")</f>
        <v/>
      </c>
      <c r="AC35" s="380" t="str">
        <f>IF('Report by Object and Function'!D35&gt;0,+'Report by Object and Function'!D35*$AC$4,"")</f>
        <v/>
      </c>
      <c r="AD35" s="380" t="str">
        <f>IF('Report by Object and Function'!E35&gt;0,+'Report by Object and Function'!E35*$AD$4,"")</f>
        <v/>
      </c>
      <c r="AE35" s="380">
        <f>IF('Report by Object and Function'!F35&gt;0,+'Report by Object and Function'!F35*$AE$4,"")</f>
        <v>951.92602869164796</v>
      </c>
      <c r="AF35" s="380" t="str">
        <f>IF('Report by Object and Function'!G35&gt;0,+'Report by Object and Function'!G35*$AF$4,"")</f>
        <v/>
      </c>
      <c r="AG35" s="381">
        <f t="shared" si="1"/>
        <v>951.92602869164796</v>
      </c>
    </row>
    <row r="36" spans="1:33" x14ac:dyDescent="0.25">
      <c r="A36" s="383" t="s">
        <v>20</v>
      </c>
      <c r="B36" s="384">
        <f>IF('Assign Cost to Functions'!C36&gt;0,+'Assign Cost to Functions'!C36/'Assign Cost to Functions'!$C$4,0)</f>
        <v>1.9755012893095905E-2</v>
      </c>
      <c r="C36" s="385">
        <f>IF('Assign Cost to Functions'!D36&gt;0,+'Assign Cost to Functions'!D36/'Assign Cost to Functions'!$D$4,0)</f>
        <v>0</v>
      </c>
      <c r="D36" s="385">
        <f>IF('Assign Cost to Functions'!E36&gt;0,+'Assign Cost to Functions'!E36/'Assign Cost to Functions'!$E$4,0)</f>
        <v>0</v>
      </c>
      <c r="E36" s="385">
        <f>IF('Assign Cost to Functions'!F36&gt;0,+'Assign Cost to Functions'!F36/'Assign Cost to Functions'!$F$4,0)</f>
        <v>0</v>
      </c>
      <c r="F36" s="385">
        <f>IF('Assign Cost to Functions'!G36&gt;0,+'Assign Cost to Functions'!G36/'Assign Cost to Functions'!$G$4,0)</f>
        <v>0</v>
      </c>
      <c r="G36" s="386">
        <f>IF('Assign Cost to Functions'!H36&gt;0,+'Assign Cost to Functions'!H36/'Assign Cost to Functions'!$H$4,0)</f>
        <v>0</v>
      </c>
      <c r="I36" s="387">
        <f>+'Assign Cost to Functions'!B36</f>
        <v>34177.871999999996</v>
      </c>
      <c r="K36" s="388">
        <f>IF('Report by Object and Function'!B36&gt;0,+'Report by Object and Function'!B36*$K$4,"")</f>
        <v>19412.147018372125</v>
      </c>
      <c r="L36" s="389" t="str">
        <f>IF('Report by Object and Function'!C36&gt;0,+'Report by Object and Function'!C36*$L$4,"")</f>
        <v/>
      </c>
      <c r="M36" s="389" t="str">
        <f>IF('Report by Object and Function'!D36&gt;0,+'Report by Object and Function'!D36*$M$4,"")</f>
        <v/>
      </c>
      <c r="N36" s="389" t="str">
        <f>IF('Report by Object and Function'!E36&gt;0,+'Report by Object and Function'!E36*$N$4,"")</f>
        <v/>
      </c>
      <c r="O36" s="389" t="str">
        <f>IF('Report by Object and Function'!F36&gt;0,+'Report by Object and Function'!F36*$O$4,"")</f>
        <v/>
      </c>
      <c r="P36" s="389" t="str">
        <f>IF('Report by Object and Function'!G36&gt;0,+'Report by Object and Function'!G36*$P$4,"")</f>
        <v/>
      </c>
      <c r="Q36" s="390">
        <f t="shared" si="0"/>
        <v>19412.147018372125</v>
      </c>
      <c r="S36" s="388">
        <f>IF('Report by Object and Function'!B36&gt;0,+'Report by Object and Function'!B36*$S$4,"")</f>
        <v>7743.8666342582746</v>
      </c>
      <c r="T36" s="389" t="str">
        <f>IF('Report by Object and Function'!C36&gt;0,+'Report by Object and Function'!C36*$T$4,"")</f>
        <v/>
      </c>
      <c r="U36" s="389" t="str">
        <f>IF('Report by Object and Function'!D36&gt;0,+'Report by Object and Function'!D36*$U$4,"")</f>
        <v/>
      </c>
      <c r="V36" s="389" t="str">
        <f>IF('Report by Object and Function'!E36&gt;0,+'Report by Object and Function'!E36*$V$4,"")</f>
        <v/>
      </c>
      <c r="W36" s="389" t="str">
        <f>IF('Report by Object and Function'!F36&gt;0,+'Report by Object and Function'!F36*$W$4,"")</f>
        <v/>
      </c>
      <c r="X36" s="389" t="str">
        <f>IF('Report by Object and Function'!G36&gt;0,+'Report by Object and Function'!G36*$X$4,"")</f>
        <v/>
      </c>
      <c r="Y36" s="390">
        <f t="shared" si="2"/>
        <v>7743.8666342582746</v>
      </c>
      <c r="AA36" s="388">
        <f>IF('Report by Object and Function'!B36&gt;0,+'Report by Object and Function'!B36*$AA$4,"")</f>
        <v>7021.8583473695926</v>
      </c>
      <c r="AB36" s="389" t="str">
        <f>IF('Report by Object and Function'!C36&gt;0,+'Report by Object and Function'!C36*$AB$4,"")</f>
        <v/>
      </c>
      <c r="AC36" s="389" t="str">
        <f>IF('Report by Object and Function'!D36&gt;0,+'Report by Object and Function'!D36*$AC$4,"")</f>
        <v/>
      </c>
      <c r="AD36" s="389" t="str">
        <f>IF('Report by Object and Function'!E36&gt;0,+'Report by Object and Function'!E36*$AD$4,"")</f>
        <v/>
      </c>
      <c r="AE36" s="389" t="str">
        <f>IF('Report by Object and Function'!F36&gt;0,+'Report by Object and Function'!F36*$AE$4,"")</f>
        <v/>
      </c>
      <c r="AF36" s="389" t="str">
        <f>IF('Report by Object and Function'!G36&gt;0,+'Report by Object and Function'!G36*$AF$4,"")</f>
        <v/>
      </c>
      <c r="AG36" s="390">
        <f t="shared" si="1"/>
        <v>7021.8583473695926</v>
      </c>
    </row>
    <row r="37" spans="1:33" x14ac:dyDescent="0.25">
      <c r="A37" s="383" t="s">
        <v>21</v>
      </c>
      <c r="B37" s="384">
        <f>IF('Assign Cost to Functions'!C37&gt;0,+'Assign Cost to Functions'!C37/'Assign Cost to Functions'!$C$4,0)</f>
        <v>0</v>
      </c>
      <c r="C37" s="385">
        <f>IF('Assign Cost to Functions'!D37&gt;0,+'Assign Cost to Functions'!D37/'Assign Cost to Functions'!$D$4,0)</f>
        <v>0</v>
      </c>
      <c r="D37" s="385">
        <f>IF('Assign Cost to Functions'!E37&gt;0,+'Assign Cost to Functions'!E37/'Assign Cost to Functions'!$E$4,0)</f>
        <v>0</v>
      </c>
      <c r="E37" s="385">
        <f>IF('Assign Cost to Functions'!F37&gt;0,+'Assign Cost to Functions'!F37/'Assign Cost to Functions'!$F$4,0)</f>
        <v>0</v>
      </c>
      <c r="F37" s="385">
        <f>IF('Assign Cost to Functions'!G37&gt;0,+'Assign Cost to Functions'!G37/'Assign Cost to Functions'!$G$4,0)</f>
        <v>3.3121967139883158E-3</v>
      </c>
      <c r="G37" s="386">
        <f>IF('Assign Cost to Functions'!H37&gt;0,+'Assign Cost to Functions'!H37/'Assign Cost to Functions'!$H$4,0)</f>
        <v>0</v>
      </c>
      <c r="I37" s="387">
        <f>+'Assign Cost to Functions'!B37</f>
        <v>3356.8919999999998</v>
      </c>
      <c r="K37" s="388" t="str">
        <f>IF('Report by Object and Function'!B37&gt;0,+'Report by Object and Function'!B37*$K$4,"")</f>
        <v/>
      </c>
      <c r="L37" s="389" t="str">
        <f>IF('Report by Object and Function'!C37&gt;0,+'Report by Object and Function'!C37*$L$4,"")</f>
        <v/>
      </c>
      <c r="M37" s="389" t="str">
        <f>IF('Report by Object and Function'!D37&gt;0,+'Report by Object and Function'!D37*$M$4,"")</f>
        <v/>
      </c>
      <c r="N37" s="389" t="str">
        <f>IF('Report by Object and Function'!E37&gt;0,+'Report by Object and Function'!E37*$N$4,"")</f>
        <v/>
      </c>
      <c r="O37" s="389">
        <f>IF('Report by Object and Function'!F37&gt;0,+'Report by Object and Function'!F37*$O$4,"")</f>
        <v>1991.730064544071</v>
      </c>
      <c r="P37" s="389" t="str">
        <f>IF('Report by Object and Function'!G37&gt;0,+'Report by Object and Function'!G37*$P$4,"")</f>
        <v/>
      </c>
      <c r="Q37" s="390">
        <f t="shared" si="0"/>
        <v>1991.730064544071</v>
      </c>
      <c r="S37" s="388" t="str">
        <f>IF('Report by Object and Function'!B37&gt;0,+'Report by Object and Function'!B37*$S$4,"")</f>
        <v/>
      </c>
      <c r="T37" s="389" t="str">
        <f>IF('Report by Object and Function'!C37&gt;0,+'Report by Object and Function'!C37*$T$4,"")</f>
        <v/>
      </c>
      <c r="U37" s="389" t="str">
        <f>IF('Report by Object and Function'!D37&gt;0,+'Report by Object and Function'!D37*$U$4,"")</f>
        <v/>
      </c>
      <c r="V37" s="389" t="str">
        <f>IF('Report by Object and Function'!E37&gt;0,+'Report by Object and Function'!E37*$V$4,"")</f>
        <v/>
      </c>
      <c r="W37" s="389">
        <f>IF('Report by Object and Function'!F37&gt;0,+'Report by Object and Function'!F37*$W$4,"")</f>
        <v>699.18667351711474</v>
      </c>
      <c r="X37" s="389" t="str">
        <f>IF('Report by Object and Function'!G37&gt;0,+'Report by Object and Function'!G37*$X$4,"")</f>
        <v/>
      </c>
      <c r="Y37" s="390">
        <f t="shared" si="2"/>
        <v>699.18667351711474</v>
      </c>
      <c r="AA37" s="388" t="str">
        <f>IF('Report by Object and Function'!B37&gt;0,+'Report by Object and Function'!B37*$AA$4,"")</f>
        <v/>
      </c>
      <c r="AB37" s="389" t="str">
        <f>IF('Report by Object and Function'!C37&gt;0,+'Report by Object and Function'!C37*$AB$4,"")</f>
        <v/>
      </c>
      <c r="AC37" s="389" t="str">
        <f>IF('Report by Object and Function'!D37&gt;0,+'Report by Object and Function'!D37*$AC$4,"")</f>
        <v/>
      </c>
      <c r="AD37" s="389" t="str">
        <f>IF('Report by Object and Function'!E37&gt;0,+'Report by Object and Function'!E37*$AD$4,"")</f>
        <v/>
      </c>
      <c r="AE37" s="389">
        <f>IF('Report by Object and Function'!F37&gt;0,+'Report by Object and Function'!F37*$AE$4,"")</f>
        <v>665.97526193881424</v>
      </c>
      <c r="AF37" s="389" t="str">
        <f>IF('Report by Object and Function'!G37&gt;0,+'Report by Object and Function'!G37*$AF$4,"")</f>
        <v/>
      </c>
      <c r="AG37" s="390">
        <f t="shared" si="1"/>
        <v>665.97526193881424</v>
      </c>
    </row>
    <row r="38" spans="1:33" x14ac:dyDescent="0.25">
      <c r="A38" s="383" t="s">
        <v>22</v>
      </c>
      <c r="B38" s="384">
        <f>IF('Assign Cost to Functions'!C38&gt;0,+'Assign Cost to Functions'!C38/'Assign Cost to Functions'!$C$4,0)</f>
        <v>1.9269208494970022E-3</v>
      </c>
      <c r="C38" s="385">
        <f>IF('Assign Cost to Functions'!D38&gt;0,+'Assign Cost to Functions'!D38/'Assign Cost to Functions'!$D$4,0)</f>
        <v>0</v>
      </c>
      <c r="D38" s="385">
        <f>IF('Assign Cost to Functions'!E38&gt;0,+'Assign Cost to Functions'!E38/'Assign Cost to Functions'!$E$4,0)</f>
        <v>1.1270357062526722E-3</v>
      </c>
      <c r="E38" s="385">
        <f>IF('Assign Cost to Functions'!F38&gt;0,+'Assign Cost to Functions'!F38/'Assign Cost to Functions'!$F$4,0)</f>
        <v>0</v>
      </c>
      <c r="F38" s="385">
        <f>IF('Assign Cost to Functions'!G38&gt;0,+'Assign Cost to Functions'!G38/'Assign Cost to Functions'!$G$4,0)</f>
        <v>7.8489363608309044E-4</v>
      </c>
      <c r="G38" s="386">
        <f>IF('Assign Cost to Functions'!H38&gt;0,+'Assign Cost to Functions'!H38/'Assign Cost to Functions'!$H$4,0)</f>
        <v>0</v>
      </c>
      <c r="I38" s="387">
        <f>+'Assign Cost to Functions'!B38</f>
        <v>4772.3999999999996</v>
      </c>
      <c r="K38" s="388">
        <f>IF('Report by Object and Function'!B38&gt;0,+'Report by Object and Function'!B38*$K$4,"")</f>
        <v>1893.4774189023719</v>
      </c>
      <c r="L38" s="389" t="str">
        <f>IF('Report by Object and Function'!C38&gt;0,+'Report by Object and Function'!C38*$L$4,"")</f>
        <v/>
      </c>
      <c r="M38" s="389">
        <f>IF('Report by Object and Function'!D38&gt;0,+'Report by Object and Function'!D38*$M$4,"")</f>
        <v>409.08617723676701</v>
      </c>
      <c r="N38" s="389" t="str">
        <f>IF('Report by Object and Function'!E38&gt;0,+'Report by Object and Function'!E38*$N$4,"")</f>
        <v/>
      </c>
      <c r="O38" s="389">
        <f>IF('Report by Object and Function'!F38&gt;0,+'Report by Object and Function'!F38*$O$4,"")</f>
        <v>471.98170502789736</v>
      </c>
      <c r="P38" s="389" t="str">
        <f>IF('Report by Object and Function'!G38&gt;0,+'Report by Object and Function'!G38*$P$4,"")</f>
        <v/>
      </c>
      <c r="Q38" s="390">
        <f t="shared" si="0"/>
        <v>2774.5453011670365</v>
      </c>
      <c r="S38" s="388">
        <f>IF('Report by Object and Function'!B38&gt;0,+'Report by Object and Function'!B38*$S$4,"")</f>
        <v>755.343373047932</v>
      </c>
      <c r="T38" s="389" t="str">
        <f>IF('Report by Object and Function'!C38&gt;0,+'Report by Object and Function'!C38*$T$4,"")</f>
        <v/>
      </c>
      <c r="U38" s="389">
        <f>IF('Report by Object and Function'!D38&gt;0,+'Report by Object and Function'!D38*$U$4,"")</f>
        <v>114.14077371856627</v>
      </c>
      <c r="V38" s="389" t="str">
        <f>IF('Report by Object and Function'!E38&gt;0,+'Report by Object and Function'!E38*$V$4,"")</f>
        <v/>
      </c>
      <c r="W38" s="389">
        <f>IF('Report by Object and Function'!F38&gt;0,+'Report by Object and Function'!F38*$W$4,"")</f>
        <v>165.68676859076936</v>
      </c>
      <c r="X38" s="389" t="str">
        <f>IF('Report by Object and Function'!G38&gt;0,+'Report by Object and Function'!G38*$X$4,"")</f>
        <v/>
      </c>
      <c r="Y38" s="390">
        <f t="shared" si="2"/>
        <v>1035.1709153572676</v>
      </c>
      <c r="AA38" s="388">
        <f>IF('Report by Object and Function'!B38&gt;0,+'Report by Object and Function'!B38*$AA$4,"")</f>
        <v>684.91806737771208</v>
      </c>
      <c r="AB38" s="389" t="str">
        <f>IF('Report by Object and Function'!C38&gt;0,+'Report by Object and Function'!C38*$AB$4,"")</f>
        <v/>
      </c>
      <c r="AC38" s="389">
        <f>IF('Report by Object and Function'!D38&gt;0,+'Report by Object and Function'!D38*$AC$4,"")</f>
        <v>119.94907958090808</v>
      </c>
      <c r="AD38" s="389" t="str">
        <f>IF('Report by Object and Function'!E38&gt;0,+'Report by Object and Function'!E38*$AD$4,"")</f>
        <v/>
      </c>
      <c r="AE38" s="389">
        <f>IF('Report by Object and Function'!F38&gt;0,+'Report by Object and Function'!F38*$AE$4,"")</f>
        <v>157.81663651707507</v>
      </c>
      <c r="AF38" s="389" t="str">
        <f>IF('Report by Object and Function'!G38&gt;0,+'Report by Object and Function'!G38*$AF$4,"")</f>
        <v/>
      </c>
      <c r="AG38" s="390">
        <f t="shared" si="1"/>
        <v>962.68378347569524</v>
      </c>
    </row>
    <row r="39" spans="1:33" x14ac:dyDescent="0.25">
      <c r="A39" s="238" t="s">
        <v>37</v>
      </c>
      <c r="B39" s="392">
        <f>IF('Assign Cost to Functions'!C39&gt;0,+'Assign Cost to Functions'!C39/'Assign Cost to Functions'!$C$4,0)</f>
        <v>1.7389800321908728E-3</v>
      </c>
      <c r="C39" s="393">
        <f>IF('Assign Cost to Functions'!D39&gt;0,+'Assign Cost to Functions'!D39/'Assign Cost to Functions'!$D$4,0)</f>
        <v>0</v>
      </c>
      <c r="D39" s="393">
        <f>IF('Assign Cost to Functions'!E39&gt;0,+'Assign Cost to Functions'!E39/'Assign Cost to Functions'!$E$4,0)</f>
        <v>0</v>
      </c>
      <c r="E39" s="393">
        <f>IF('Assign Cost to Functions'!F39&gt;0,+'Assign Cost to Functions'!F39/'Assign Cost to Functions'!$F$4,0)</f>
        <v>0</v>
      </c>
      <c r="F39" s="393">
        <f>IF('Assign Cost to Functions'!G39&gt;0,+'Assign Cost to Functions'!G39/'Assign Cost to Functions'!$G$4,0)</f>
        <v>0</v>
      </c>
      <c r="G39" s="394">
        <f>IF('Assign Cost to Functions'!H39&gt;0,+'Assign Cost to Functions'!H39/'Assign Cost to Functions'!$H$4,0)</f>
        <v>0</v>
      </c>
      <c r="I39" s="395">
        <f>+'Assign Cost to Functions'!B39</f>
        <v>3008.5850752113188</v>
      </c>
      <c r="K39" s="396">
        <f>IF('Report by Object and Function'!B39&gt;0,+'Report by Object and Function'!B39*$K$4,"")</f>
        <v>1708.7984821665402</v>
      </c>
      <c r="L39" s="397" t="str">
        <f>IF('Report by Object and Function'!C39&gt;0,+'Report by Object and Function'!C39*$L$4,"")</f>
        <v/>
      </c>
      <c r="M39" s="397" t="str">
        <f>IF('Report by Object and Function'!D39&gt;0,+'Report by Object and Function'!D39*$M$4,"")</f>
        <v/>
      </c>
      <c r="N39" s="397" t="str">
        <f>IF('Report by Object and Function'!E39&gt;0,+'Report by Object and Function'!E39*$N$4,"")</f>
        <v/>
      </c>
      <c r="O39" s="397" t="str">
        <f>IF('Report by Object and Function'!F39&gt;0,+'Report by Object and Function'!F39*$O$4,"")</f>
        <v/>
      </c>
      <c r="P39" s="397" t="str">
        <f>IF('Report by Object and Function'!G39&gt;0,+'Report by Object and Function'!G39*$P$4,"")</f>
        <v/>
      </c>
      <c r="Q39" s="398">
        <f t="shared" si="0"/>
        <v>1708.7984821665402</v>
      </c>
      <c r="S39" s="396">
        <f>IF('Report by Object and Function'!B39&gt;0,+'Report by Object and Function'!B39*$S$4,"")</f>
        <v>681.67150898851628</v>
      </c>
      <c r="T39" s="397" t="str">
        <f>IF('Report by Object and Function'!C39&gt;0,+'Report by Object and Function'!C39*$T$4,"")</f>
        <v/>
      </c>
      <c r="U39" s="397" t="str">
        <f>IF('Report by Object and Function'!D39&gt;0,+'Report by Object and Function'!D39*$U$4,"")</f>
        <v/>
      </c>
      <c r="V39" s="397" t="str">
        <f>IF('Report by Object and Function'!E39&gt;0,+'Report by Object and Function'!E39*$V$4,"")</f>
        <v/>
      </c>
      <c r="W39" s="397" t="str">
        <f>IF('Report by Object and Function'!F39&gt;0,+'Report by Object and Function'!F39*$W$4,"")</f>
        <v/>
      </c>
      <c r="X39" s="397" t="str">
        <f>IF('Report by Object and Function'!G39&gt;0,+'Report by Object and Function'!G39*$X$4,"")</f>
        <v/>
      </c>
      <c r="Y39" s="398">
        <f t="shared" si="2"/>
        <v>681.67150898851628</v>
      </c>
      <c r="AA39" s="396">
        <f>IF('Report by Object and Function'!B39&gt;0,+'Report by Object and Function'!B39*$AA$4,"")</f>
        <v>618.11508405626239</v>
      </c>
      <c r="AB39" s="397" t="str">
        <f>IF('Report by Object and Function'!C39&gt;0,+'Report by Object and Function'!C39*$AB$4,"")</f>
        <v/>
      </c>
      <c r="AC39" s="397" t="str">
        <f>IF('Report by Object and Function'!D39&gt;0,+'Report by Object and Function'!D39*$AC$4,"")</f>
        <v/>
      </c>
      <c r="AD39" s="397" t="str">
        <f>IF('Report by Object and Function'!E39&gt;0,+'Report by Object and Function'!E39*$AD$4,"")</f>
        <v/>
      </c>
      <c r="AE39" s="397" t="str">
        <f>IF('Report by Object and Function'!F39&gt;0,+'Report by Object and Function'!F39*$AE$4,"")</f>
        <v/>
      </c>
      <c r="AF39" s="397" t="str">
        <f>IF('Report by Object and Function'!G39&gt;0,+'Report by Object and Function'!G39*$AF$4,"")</f>
        <v/>
      </c>
      <c r="AG39" s="398">
        <f t="shared" si="1"/>
        <v>618.11508405626239</v>
      </c>
    </row>
    <row r="40" spans="1:33" x14ac:dyDescent="0.25">
      <c r="A40" s="238" t="s">
        <v>39</v>
      </c>
      <c r="B40" s="392">
        <f>IF('Assign Cost to Functions'!C40&gt;0,+'Assign Cost to Functions'!C40/'Assign Cost to Functions'!$C$4,0)</f>
        <v>1.8794081730612948E-4</v>
      </c>
      <c r="C40" s="393">
        <f>IF('Assign Cost to Functions'!D40&gt;0,+'Assign Cost to Functions'!D40/'Assign Cost to Functions'!$D$4,0)</f>
        <v>0</v>
      </c>
      <c r="D40" s="393">
        <f>IF('Assign Cost to Functions'!E40&gt;0,+'Assign Cost to Functions'!E40/'Assign Cost to Functions'!$E$4,0)</f>
        <v>0</v>
      </c>
      <c r="E40" s="393">
        <f>IF('Assign Cost to Functions'!F40&gt;0,+'Assign Cost to Functions'!F40/'Assign Cost to Functions'!$F$4,0)</f>
        <v>0</v>
      </c>
      <c r="F40" s="393">
        <f>IF('Assign Cost to Functions'!G40&gt;0,+'Assign Cost to Functions'!G40/'Assign Cost to Functions'!$G$4,0)</f>
        <v>0</v>
      </c>
      <c r="G40" s="394">
        <f>IF('Assign Cost to Functions'!H40&gt;0,+'Assign Cost to Functions'!H40/'Assign Cost to Functions'!$H$4,0)</f>
        <v>0</v>
      </c>
      <c r="I40" s="395">
        <f>+'Assign Cost to Functions'!B40</f>
        <v>325.15378411669724</v>
      </c>
      <c r="K40" s="396">
        <f>IF('Report by Object and Function'!B40&gt;0,+'Report by Object and Function'!B40*$K$4,"")</f>
        <v>184.67893673583188</v>
      </c>
      <c r="L40" s="397" t="str">
        <f>IF('Report by Object and Function'!C40&gt;0,+'Report by Object and Function'!C40*$L$4,"")</f>
        <v/>
      </c>
      <c r="M40" s="397" t="str">
        <f>IF('Report by Object and Function'!D40&gt;0,+'Report by Object and Function'!D40*$M$4,"")</f>
        <v/>
      </c>
      <c r="N40" s="397" t="str">
        <f>IF('Report by Object and Function'!E40&gt;0,+'Report by Object and Function'!E40*$N$4,"")</f>
        <v/>
      </c>
      <c r="O40" s="397" t="str">
        <f>IF('Report by Object and Function'!F40&gt;0,+'Report by Object and Function'!F40*$O$4,"")</f>
        <v/>
      </c>
      <c r="P40" s="397" t="str">
        <f>IF('Report by Object and Function'!G40&gt;0,+'Report by Object and Function'!G40*$P$4,"")</f>
        <v/>
      </c>
      <c r="Q40" s="398">
        <f t="shared" si="0"/>
        <v>184.67893673583188</v>
      </c>
      <c r="S40" s="396">
        <f>IF('Report by Object and Function'!B40&gt;0,+'Report by Object and Function'!B40*$S$4,"")</f>
        <v>73.671864059415711</v>
      </c>
      <c r="T40" s="397" t="str">
        <f>IF('Report by Object and Function'!C40&gt;0,+'Report by Object and Function'!C40*$T$4,"")</f>
        <v/>
      </c>
      <c r="U40" s="397" t="str">
        <f>IF('Report by Object and Function'!D40&gt;0,+'Report by Object and Function'!D40*$U$4,"")</f>
        <v/>
      </c>
      <c r="V40" s="397" t="str">
        <f>IF('Report by Object and Function'!E40&gt;0,+'Report by Object and Function'!E40*$V$4,"")</f>
        <v/>
      </c>
      <c r="W40" s="397" t="str">
        <f>IF('Report by Object and Function'!F40&gt;0,+'Report by Object and Function'!F40*$W$4,"")</f>
        <v/>
      </c>
      <c r="X40" s="397" t="str">
        <f>IF('Report by Object and Function'!G40&gt;0,+'Report by Object and Function'!G40*$X$4,"")</f>
        <v/>
      </c>
      <c r="Y40" s="398">
        <f t="shared" si="2"/>
        <v>73.671864059415711</v>
      </c>
      <c r="AA40" s="396">
        <f>IF('Report by Object and Function'!B40&gt;0,+'Report by Object and Function'!B40*$AA$4,"")</f>
        <v>66.802983321449673</v>
      </c>
      <c r="AB40" s="397" t="str">
        <f>IF('Report by Object and Function'!C40&gt;0,+'Report by Object and Function'!C40*$AB$4,"")</f>
        <v/>
      </c>
      <c r="AC40" s="397" t="str">
        <f>IF('Report by Object and Function'!D40&gt;0,+'Report by Object and Function'!D40*$AC$4,"")</f>
        <v/>
      </c>
      <c r="AD40" s="397" t="str">
        <f>IF('Report by Object and Function'!E40&gt;0,+'Report by Object and Function'!E40*$AD$4,"")</f>
        <v/>
      </c>
      <c r="AE40" s="397" t="str">
        <f>IF('Report by Object and Function'!F40&gt;0,+'Report by Object and Function'!F40*$AE$4,"")</f>
        <v/>
      </c>
      <c r="AF40" s="397" t="str">
        <f>IF('Report by Object and Function'!G40&gt;0,+'Report by Object and Function'!G40*$AF$4,"")</f>
        <v/>
      </c>
      <c r="AG40" s="398">
        <f t="shared" si="1"/>
        <v>66.802983321449673</v>
      </c>
    </row>
    <row r="41" spans="1:33" x14ac:dyDescent="0.25">
      <c r="A41" s="238" t="s">
        <v>16</v>
      </c>
      <c r="B41" s="392">
        <f>IF('Assign Cost to Functions'!C41&gt;0,+'Assign Cost to Functions'!C41/'Assign Cost to Functions'!$C$4,0)</f>
        <v>0</v>
      </c>
      <c r="C41" s="393">
        <f>IF('Assign Cost to Functions'!D41&gt;0,+'Assign Cost to Functions'!D41/'Assign Cost to Functions'!$D$4,0)</f>
        <v>0</v>
      </c>
      <c r="D41" s="393">
        <f>IF('Assign Cost to Functions'!E41&gt;0,+'Assign Cost to Functions'!E41/'Assign Cost to Functions'!$E$4,0)</f>
        <v>1.1270357062526722E-3</v>
      </c>
      <c r="E41" s="393">
        <f>IF('Assign Cost to Functions'!F41&gt;0,+'Assign Cost to Functions'!F41/'Assign Cost to Functions'!$F$4,0)</f>
        <v>0</v>
      </c>
      <c r="F41" s="393">
        <f>IF('Assign Cost to Functions'!G41&gt;0,+'Assign Cost to Functions'!G41/'Assign Cost to Functions'!$G$4,0)</f>
        <v>0</v>
      </c>
      <c r="G41" s="394">
        <f>IF('Assign Cost to Functions'!H41&gt;0,+'Assign Cost to Functions'!H41/'Assign Cost to Functions'!$H$4,0)</f>
        <v>0</v>
      </c>
      <c r="I41" s="395">
        <f>+'Assign Cost to Functions'!B41</f>
        <v>643.17603053624146</v>
      </c>
      <c r="K41" s="396" t="str">
        <f>IF('Report by Object and Function'!B41&gt;0,+'Report by Object and Function'!B41*$K$4,"")</f>
        <v/>
      </c>
      <c r="L41" s="397" t="str">
        <f>IF('Report by Object and Function'!C41&gt;0,+'Report by Object and Function'!C41*$L$4,"")</f>
        <v/>
      </c>
      <c r="M41" s="397">
        <f>IF('Report by Object and Function'!D41&gt;0,+'Report by Object and Function'!D41*$M$4,"")</f>
        <v>409.08617723676701</v>
      </c>
      <c r="N41" s="397" t="str">
        <f>IF('Report by Object and Function'!E41&gt;0,+'Report by Object and Function'!E41*$N$4,"")</f>
        <v/>
      </c>
      <c r="O41" s="397" t="str">
        <f>IF('Report by Object and Function'!F41&gt;0,+'Report by Object and Function'!F41*$O$4,"")</f>
        <v/>
      </c>
      <c r="P41" s="397" t="str">
        <f>IF('Report by Object and Function'!G41&gt;0,+'Report by Object and Function'!G41*$P$4,"")</f>
        <v/>
      </c>
      <c r="Q41" s="398">
        <f t="shared" si="0"/>
        <v>409.08617723676701</v>
      </c>
      <c r="S41" s="396" t="str">
        <f>IF('Report by Object and Function'!B41&gt;0,+'Report by Object and Function'!B41*$S$4,"")</f>
        <v/>
      </c>
      <c r="T41" s="397" t="str">
        <f>IF('Report by Object and Function'!C41&gt;0,+'Report by Object and Function'!C41*$T$4,"")</f>
        <v/>
      </c>
      <c r="U41" s="397">
        <f>IF('Report by Object and Function'!D41&gt;0,+'Report by Object and Function'!D41*$U$4,"")</f>
        <v>114.14077371856627</v>
      </c>
      <c r="V41" s="397" t="str">
        <f>IF('Report by Object and Function'!E41&gt;0,+'Report by Object and Function'!E41*$V$4,"")</f>
        <v/>
      </c>
      <c r="W41" s="397" t="str">
        <f>IF('Report by Object and Function'!F41&gt;0,+'Report by Object and Function'!F41*$W$4,"")</f>
        <v/>
      </c>
      <c r="X41" s="397" t="str">
        <f>IF('Report by Object and Function'!G41&gt;0,+'Report by Object and Function'!G41*$X$4,"")</f>
        <v/>
      </c>
      <c r="Y41" s="398">
        <f t="shared" si="2"/>
        <v>114.14077371856627</v>
      </c>
      <c r="AA41" s="396" t="str">
        <f>IF('Report by Object and Function'!B41&gt;0,+'Report by Object and Function'!B41*$AA$4,"")</f>
        <v/>
      </c>
      <c r="AB41" s="397" t="str">
        <f>IF('Report by Object and Function'!C41&gt;0,+'Report by Object and Function'!C41*$AB$4,"")</f>
        <v/>
      </c>
      <c r="AC41" s="397">
        <f>IF('Report by Object and Function'!D41&gt;0,+'Report by Object and Function'!D41*$AC$4,"")</f>
        <v>119.94907958090808</v>
      </c>
      <c r="AD41" s="397" t="str">
        <f>IF('Report by Object and Function'!E41&gt;0,+'Report by Object and Function'!E41*$AD$4,"")</f>
        <v/>
      </c>
      <c r="AE41" s="397" t="str">
        <f>IF('Report by Object and Function'!F41&gt;0,+'Report by Object and Function'!F41*$AE$4,"")</f>
        <v/>
      </c>
      <c r="AF41" s="397" t="str">
        <f>IF('Report by Object and Function'!G41&gt;0,+'Report by Object and Function'!G41*$AF$4,"")</f>
        <v/>
      </c>
      <c r="AG41" s="398">
        <f t="shared" si="1"/>
        <v>119.94907958090808</v>
      </c>
    </row>
    <row r="42" spans="1:33" x14ac:dyDescent="0.25">
      <c r="A42" s="238" t="s">
        <v>38</v>
      </c>
      <c r="B42" s="392">
        <f>IF('Assign Cost to Functions'!C42&gt;0,+'Assign Cost to Functions'!C42/'Assign Cost to Functions'!$C$4,0)</f>
        <v>0</v>
      </c>
      <c r="C42" s="393">
        <f>IF('Assign Cost to Functions'!D42&gt;0,+'Assign Cost to Functions'!D42/'Assign Cost to Functions'!$D$4,0)</f>
        <v>0</v>
      </c>
      <c r="D42" s="393">
        <f>IF('Assign Cost to Functions'!E42&gt;0,+'Assign Cost to Functions'!E42/'Assign Cost to Functions'!$E$4,0)</f>
        <v>0</v>
      </c>
      <c r="E42" s="393">
        <f>IF('Assign Cost to Functions'!F42&gt;0,+'Assign Cost to Functions'!F42/'Assign Cost to Functions'!$F$4,0)</f>
        <v>0</v>
      </c>
      <c r="F42" s="393">
        <f>IF('Assign Cost to Functions'!G42&gt;0,+'Assign Cost to Functions'!G42/'Assign Cost to Functions'!$G$4,0)</f>
        <v>7.8489363608309044E-4</v>
      </c>
      <c r="G42" s="394">
        <f>IF('Assign Cost to Functions'!H42&gt;0,+'Assign Cost to Functions'!H42/'Assign Cost to Functions'!$H$4,0)</f>
        <v>0</v>
      </c>
      <c r="I42" s="395">
        <f>+'Assign Cost to Functions'!B42</f>
        <v>795.48511013574182</v>
      </c>
      <c r="K42" s="396" t="str">
        <f>IF('Report by Object and Function'!B42&gt;0,+'Report by Object and Function'!B42*$K$4,"")</f>
        <v/>
      </c>
      <c r="L42" s="397" t="str">
        <f>IF('Report by Object and Function'!C42&gt;0,+'Report by Object and Function'!C42*$L$4,"")</f>
        <v/>
      </c>
      <c r="M42" s="397" t="str">
        <f>IF('Report by Object and Function'!D42&gt;0,+'Report by Object and Function'!D42*$M$4,"")</f>
        <v/>
      </c>
      <c r="N42" s="397" t="str">
        <f>IF('Report by Object and Function'!E42&gt;0,+'Report by Object and Function'!E42*$N$4,"")</f>
        <v/>
      </c>
      <c r="O42" s="397">
        <f>IF('Report by Object and Function'!F42&gt;0,+'Report by Object and Function'!F42*$O$4,"")</f>
        <v>471.98170502789736</v>
      </c>
      <c r="P42" s="397" t="str">
        <f>IF('Report by Object and Function'!G42&gt;0,+'Report by Object and Function'!G42*$P$4,"")</f>
        <v/>
      </c>
      <c r="Q42" s="398">
        <f t="shared" si="0"/>
        <v>471.98170502789736</v>
      </c>
      <c r="S42" s="396" t="str">
        <f>IF('Report by Object and Function'!B42&gt;0,+'Report by Object and Function'!B42*$S$4,"")</f>
        <v/>
      </c>
      <c r="T42" s="397" t="str">
        <f>IF('Report by Object and Function'!C42&gt;0,+'Report by Object and Function'!C42*$T$4,"")</f>
        <v/>
      </c>
      <c r="U42" s="397" t="str">
        <f>IF('Report by Object and Function'!D42&gt;0,+'Report by Object and Function'!D42*$U$4,"")</f>
        <v/>
      </c>
      <c r="V42" s="397" t="str">
        <f>IF('Report by Object and Function'!E42&gt;0,+'Report by Object and Function'!E42*$V$4,"")</f>
        <v/>
      </c>
      <c r="W42" s="397">
        <f>IF('Report by Object and Function'!F42&gt;0,+'Report by Object and Function'!F42*$W$4,"")</f>
        <v>165.68676859076936</v>
      </c>
      <c r="X42" s="397" t="str">
        <f>IF('Report by Object and Function'!G42&gt;0,+'Report by Object and Function'!G42*$X$4,"")</f>
        <v/>
      </c>
      <c r="Y42" s="398">
        <f t="shared" si="2"/>
        <v>165.68676859076936</v>
      </c>
      <c r="AA42" s="396" t="str">
        <f>IF('Report by Object and Function'!B42&gt;0,+'Report by Object and Function'!B42*$AA$4,"")</f>
        <v/>
      </c>
      <c r="AB42" s="397" t="str">
        <f>IF('Report by Object and Function'!C42&gt;0,+'Report by Object and Function'!C42*$AB$4,"")</f>
        <v/>
      </c>
      <c r="AC42" s="397" t="str">
        <f>IF('Report by Object and Function'!D42&gt;0,+'Report by Object and Function'!D42*$AC$4,"")</f>
        <v/>
      </c>
      <c r="AD42" s="397" t="str">
        <f>IF('Report by Object and Function'!E42&gt;0,+'Report by Object and Function'!E42*$AD$4,"")</f>
        <v/>
      </c>
      <c r="AE42" s="397">
        <f>IF('Report by Object and Function'!F42&gt;0,+'Report by Object and Function'!F42*$AE$4,"")</f>
        <v>157.81663651707507</v>
      </c>
      <c r="AF42" s="397" t="str">
        <f>IF('Report by Object and Function'!G42&gt;0,+'Report by Object and Function'!G42*$AF$4,"")</f>
        <v/>
      </c>
      <c r="AG42" s="398">
        <f t="shared" si="1"/>
        <v>157.81663651707507</v>
      </c>
    </row>
    <row r="43" spans="1:33" x14ac:dyDescent="0.25">
      <c r="A43" s="383" t="s">
        <v>23</v>
      </c>
      <c r="B43" s="384">
        <f>IF('Assign Cost to Functions'!C43&gt;0,+'Assign Cost to Functions'!C43/'Assign Cost to Functions'!$C$4,0)</f>
        <v>9.1280986303909229E-3</v>
      </c>
      <c r="C43" s="385">
        <f>IF('Assign Cost to Functions'!D43&gt;0,+'Assign Cost to Functions'!D43/'Assign Cost to Functions'!$D$4,0)</f>
        <v>0</v>
      </c>
      <c r="D43" s="385">
        <f>IF('Assign Cost to Functions'!E43&gt;0,+'Assign Cost to Functions'!E43/'Assign Cost to Functions'!$E$4,0)</f>
        <v>0</v>
      </c>
      <c r="E43" s="385">
        <f>IF('Assign Cost to Functions'!F43&gt;0,+'Assign Cost to Functions'!F43/'Assign Cost to Functions'!$F$4,0)</f>
        <v>0</v>
      </c>
      <c r="F43" s="385">
        <f>IF('Assign Cost to Functions'!G43&gt;0,+'Assign Cost to Functions'!G43/'Assign Cost to Functions'!$G$4,0)</f>
        <v>0</v>
      </c>
      <c r="G43" s="386">
        <f>IF('Assign Cost to Functions'!H43&gt;0,+'Assign Cost to Functions'!H43/'Assign Cost to Functions'!$H$4,0)</f>
        <v>0</v>
      </c>
      <c r="I43" s="387">
        <f>+'Assign Cost to Functions'!B43</f>
        <v>15792.396000000001</v>
      </c>
      <c r="K43" s="388">
        <f>IF('Report by Object and Function'!B43&gt;0,+'Report by Object and Function'!B43*$K$4,"")</f>
        <v>8969.6723343206377</v>
      </c>
      <c r="L43" s="389" t="str">
        <f>IF('Report by Object and Function'!C43&gt;0,+'Report by Object and Function'!C43*$L$4,"")</f>
        <v/>
      </c>
      <c r="M43" s="389" t="str">
        <f>IF('Report by Object and Function'!D43&gt;0,+'Report by Object and Function'!D43*$M$4,"")</f>
        <v/>
      </c>
      <c r="N43" s="389" t="str">
        <f>IF('Report by Object and Function'!E43&gt;0,+'Report by Object and Function'!E43*$N$4,"")</f>
        <v/>
      </c>
      <c r="O43" s="389" t="str">
        <f>IF('Report by Object and Function'!F43&gt;0,+'Report by Object and Function'!F43*$O$4,"")</f>
        <v/>
      </c>
      <c r="P43" s="389" t="str">
        <f>IF('Report by Object and Function'!G43&gt;0,+'Report by Object and Function'!G43*$P$4,"")</f>
        <v/>
      </c>
      <c r="Q43" s="390">
        <f t="shared" si="0"/>
        <v>8969.6723343206377</v>
      </c>
      <c r="S43" s="388">
        <f>IF('Report by Object and Function'!B43&gt;0,+'Report by Object and Function'!B43*$S$4,"")</f>
        <v>3578.1691867590198</v>
      </c>
      <c r="T43" s="389" t="str">
        <f>IF('Report by Object and Function'!C43&gt;0,+'Report by Object and Function'!C43*$T$4,"")</f>
        <v/>
      </c>
      <c r="U43" s="389" t="str">
        <f>IF('Report by Object and Function'!D43&gt;0,+'Report by Object and Function'!D43*$U$4,"")</f>
        <v/>
      </c>
      <c r="V43" s="389" t="str">
        <f>IF('Report by Object and Function'!E43&gt;0,+'Report by Object and Function'!E43*$V$4,"")</f>
        <v/>
      </c>
      <c r="W43" s="389" t="str">
        <f>IF('Report by Object and Function'!F43&gt;0,+'Report by Object and Function'!F43*$W$4,"")</f>
        <v/>
      </c>
      <c r="X43" s="389" t="str">
        <f>IF('Report by Object and Function'!G43&gt;0,+'Report by Object and Function'!G43*$X$4,"")</f>
        <v/>
      </c>
      <c r="Y43" s="390">
        <f t="shared" si="2"/>
        <v>3578.1691867590198</v>
      </c>
      <c r="AA43" s="388">
        <f>IF('Report by Object and Function'!B43&gt;0,+'Report by Object and Function'!B43*$AA$4,"")</f>
        <v>3244.5544789203436</v>
      </c>
      <c r="AB43" s="389" t="str">
        <f>IF('Report by Object and Function'!C43&gt;0,+'Report by Object and Function'!C43*$AB$4,"")</f>
        <v/>
      </c>
      <c r="AC43" s="389" t="str">
        <f>IF('Report by Object and Function'!D43&gt;0,+'Report by Object and Function'!D43*$AC$4,"")</f>
        <v/>
      </c>
      <c r="AD43" s="389" t="str">
        <f>IF('Report by Object and Function'!E43&gt;0,+'Report by Object and Function'!E43*$AD$4,"")</f>
        <v/>
      </c>
      <c r="AE43" s="389" t="str">
        <f>IF('Report by Object and Function'!F43&gt;0,+'Report by Object and Function'!F43*$AE$4,"")</f>
        <v/>
      </c>
      <c r="AF43" s="389" t="str">
        <f>IF('Report by Object and Function'!G43&gt;0,+'Report by Object and Function'!G43*$AF$4,"")</f>
        <v/>
      </c>
      <c r="AG43" s="390">
        <f t="shared" si="1"/>
        <v>3244.5544789203436</v>
      </c>
    </row>
    <row r="44" spans="1:33" x14ac:dyDescent="0.25">
      <c r="A44" s="383" t="s">
        <v>24</v>
      </c>
      <c r="B44" s="384">
        <f>IF('Assign Cost to Functions'!C44&gt;0,+'Assign Cost to Functions'!C44/'Assign Cost to Functions'!$C$4,0)</f>
        <v>0</v>
      </c>
      <c r="C44" s="385">
        <f>IF('Assign Cost to Functions'!D44&gt;0,+'Assign Cost to Functions'!D44/'Assign Cost to Functions'!$D$4,0)</f>
        <v>0</v>
      </c>
      <c r="D44" s="385">
        <f>IF('Assign Cost to Functions'!E44&gt;0,+'Assign Cost to Functions'!E44/'Assign Cost to Functions'!$E$4,0)</f>
        <v>0.38646777563180229</v>
      </c>
      <c r="E44" s="385">
        <f>IF('Assign Cost to Functions'!F44&gt;0,+'Assign Cost to Functions'!F44/'Assign Cost to Functions'!$F$4,0)</f>
        <v>0</v>
      </c>
      <c r="F44" s="385">
        <f>IF('Assign Cost to Functions'!G44&gt;0,+'Assign Cost to Functions'!G44/'Assign Cost to Functions'!$G$4,0)</f>
        <v>0</v>
      </c>
      <c r="G44" s="386">
        <f>IF('Assign Cost to Functions'!H44&gt;0,+'Assign Cost to Functions'!H44/'Assign Cost to Functions'!$H$4,0)</f>
        <v>0</v>
      </c>
      <c r="I44" s="387">
        <f>+'Assign Cost to Functions'!B44</f>
        <v>220549.18799999999</v>
      </c>
      <c r="K44" s="388" t="str">
        <f>IF('Report by Object and Function'!B44&gt;0,+'Report by Object and Function'!B44*$K$4,"")</f>
        <v/>
      </c>
      <c r="L44" s="389" t="str">
        <f>IF('Report by Object and Function'!C44&gt;0,+'Report by Object and Function'!C44*$L$4,"")</f>
        <v/>
      </c>
      <c r="M44" s="389">
        <f>IF('Report by Object and Function'!D44&gt;0,+'Report by Object and Function'!D44*$M$4,"")</f>
        <v>140278.27519686954</v>
      </c>
      <c r="N44" s="389" t="str">
        <f>IF('Report by Object and Function'!E44&gt;0,+'Report by Object and Function'!E44*$N$4,"")</f>
        <v/>
      </c>
      <c r="O44" s="389" t="str">
        <f>IF('Report by Object and Function'!F44&gt;0,+'Report by Object and Function'!F44*$O$4,"")</f>
        <v/>
      </c>
      <c r="P44" s="389" t="str">
        <f>IF('Report by Object and Function'!G44&gt;0,+'Report by Object and Function'!G44*$P$4,"")</f>
        <v/>
      </c>
      <c r="Q44" s="390">
        <f t="shared" ref="Q44:Q56" si="3">SUM(K44:P44)</f>
        <v>140278.27519686954</v>
      </c>
      <c r="S44" s="388" t="str">
        <f>IF('Report by Object and Function'!B44&gt;0,+'Report by Object and Function'!B44*$S$4,"")</f>
        <v/>
      </c>
      <c r="T44" s="389" t="str">
        <f>IF('Report by Object and Function'!C44&gt;0,+'Report by Object and Function'!C44*$T$4,"")</f>
        <v/>
      </c>
      <c r="U44" s="389">
        <f>IF('Report by Object and Function'!D44&gt;0,+'Report by Object and Function'!D44*$U$4,"")</f>
        <v>39139.60372611096</v>
      </c>
      <c r="V44" s="389" t="str">
        <f>IF('Report by Object and Function'!E44&gt;0,+'Report by Object and Function'!E44*$V$4,"")</f>
        <v/>
      </c>
      <c r="W44" s="389" t="str">
        <f>IF('Report by Object and Function'!F44&gt;0,+'Report by Object and Function'!F44*$W$4,"")</f>
        <v/>
      </c>
      <c r="X44" s="389" t="str">
        <f>IF('Report by Object and Function'!G44&gt;0,+'Report by Object and Function'!G44*$X$4,"")</f>
        <v/>
      </c>
      <c r="Y44" s="390">
        <f t="shared" ref="Y44:Y56" si="4">SUM(S44:X44)</f>
        <v>39139.60372611096</v>
      </c>
      <c r="AA44" s="388" t="str">
        <f>IF('Report by Object and Function'!B44&gt;0,+'Report by Object and Function'!B44*$AA$4,"")</f>
        <v/>
      </c>
      <c r="AB44" s="389" t="str">
        <f>IF('Report by Object and Function'!C44&gt;0,+'Report by Object and Function'!C44*$AB$4,"")</f>
        <v/>
      </c>
      <c r="AC44" s="389">
        <f>IF('Report by Object and Function'!D44&gt;0,+'Report by Object and Function'!D44*$AC$4,"")</f>
        <v>41131.309077019469</v>
      </c>
      <c r="AD44" s="389" t="str">
        <f>IF('Report by Object and Function'!E44&gt;0,+'Report by Object and Function'!E44*$AD$4,"")</f>
        <v/>
      </c>
      <c r="AE44" s="389" t="str">
        <f>IF('Report by Object and Function'!F44&gt;0,+'Report by Object and Function'!F44*$AE$4,"")</f>
        <v/>
      </c>
      <c r="AF44" s="389" t="str">
        <f>IF('Report by Object and Function'!G44&gt;0,+'Report by Object and Function'!G44*$AF$4,"")</f>
        <v/>
      </c>
      <c r="AG44" s="390">
        <f t="shared" ref="AG44:AG56" si="5">SUM(AA44:AF44)</f>
        <v>41131.309077019469</v>
      </c>
    </row>
    <row r="45" spans="1:33" x14ac:dyDescent="0.25">
      <c r="A45" s="383" t="s">
        <v>25</v>
      </c>
      <c r="B45" s="384">
        <f>IF('Assign Cost to Functions'!C45&gt;0,+'Assign Cost to Functions'!C45/'Assign Cost to Functions'!$C$4,0)</f>
        <v>2.9354022207575405E-2</v>
      </c>
      <c r="C45" s="385">
        <f>IF('Assign Cost to Functions'!D45&gt;0,+'Assign Cost to Functions'!D45/'Assign Cost to Functions'!$D$4,0)</f>
        <v>0</v>
      </c>
      <c r="D45" s="385">
        <f>IF('Assign Cost to Functions'!E45&gt;0,+'Assign Cost to Functions'!E45/'Assign Cost to Functions'!$E$4,0)</f>
        <v>0</v>
      </c>
      <c r="E45" s="385">
        <f>IF('Assign Cost to Functions'!F45&gt;0,+'Assign Cost to Functions'!F45/'Assign Cost to Functions'!$F$4,0)</f>
        <v>0</v>
      </c>
      <c r="F45" s="385">
        <f>IF('Assign Cost to Functions'!G45&gt;0,+'Assign Cost to Functions'!G45/'Assign Cost to Functions'!$G$4,0)</f>
        <v>0</v>
      </c>
      <c r="G45" s="386">
        <f>IF('Assign Cost to Functions'!H45&gt;0,+'Assign Cost to Functions'!H45/'Assign Cost to Functions'!$H$4,0)</f>
        <v>0</v>
      </c>
      <c r="I45" s="387">
        <f>+'Assign Cost to Functions'!B45</f>
        <v>50784.984000000011</v>
      </c>
      <c r="K45" s="388">
        <f>IF('Report by Object and Function'!B45&gt;0,+'Report by Object and Function'!B45*$K$4,"")</f>
        <v>28844.55696169956</v>
      </c>
      <c r="L45" s="389" t="str">
        <f>IF('Report by Object and Function'!C45&gt;0,+'Report by Object and Function'!C45*$L$4,"")</f>
        <v/>
      </c>
      <c r="M45" s="389" t="str">
        <f>IF('Report by Object and Function'!D45&gt;0,+'Report by Object and Function'!D45*$M$4,"")</f>
        <v/>
      </c>
      <c r="N45" s="389" t="str">
        <f>IF('Report by Object and Function'!E45&gt;0,+'Report by Object and Function'!E45*$N$4,"")</f>
        <v/>
      </c>
      <c r="O45" s="389" t="str">
        <f>IF('Report by Object and Function'!F45&gt;0,+'Report by Object and Function'!F45*$O$4,"")</f>
        <v/>
      </c>
      <c r="P45" s="389" t="str">
        <f>IF('Report by Object and Function'!G45&gt;0,+'Report by Object and Function'!G45*$P$4,"")</f>
        <v/>
      </c>
      <c r="Q45" s="390">
        <f t="shared" si="3"/>
        <v>28844.55696169956</v>
      </c>
      <c r="S45" s="388">
        <f>IF('Report by Object and Function'!B45&gt;0,+'Report by Object and Function'!B45*$S$4,"")</f>
        <v>11506.630463094381</v>
      </c>
      <c r="T45" s="389" t="str">
        <f>IF('Report by Object and Function'!C45&gt;0,+'Report by Object and Function'!C45*$T$4,"")</f>
        <v/>
      </c>
      <c r="U45" s="389" t="str">
        <f>IF('Report by Object and Function'!D45&gt;0,+'Report by Object and Function'!D45*$U$4,"")</f>
        <v/>
      </c>
      <c r="V45" s="389" t="str">
        <f>IF('Report by Object and Function'!E45&gt;0,+'Report by Object and Function'!E45*$V$4,"")</f>
        <v/>
      </c>
      <c r="W45" s="389" t="str">
        <f>IF('Report by Object and Function'!F45&gt;0,+'Report by Object and Function'!F45*$W$4,"")</f>
        <v/>
      </c>
      <c r="X45" s="389" t="str">
        <f>IF('Report by Object and Function'!G45&gt;0,+'Report by Object and Function'!G45*$X$4,"")</f>
        <v/>
      </c>
      <c r="Y45" s="390">
        <f t="shared" si="4"/>
        <v>11506.630463094381</v>
      </c>
      <c r="AA45" s="388">
        <f>IF('Report by Object and Function'!B45&gt;0,+'Report by Object and Function'!B45*$AA$4,"")</f>
        <v>10433.796575206068</v>
      </c>
      <c r="AB45" s="389" t="str">
        <f>IF('Report by Object and Function'!C45&gt;0,+'Report by Object and Function'!C45*$AB$4,"")</f>
        <v/>
      </c>
      <c r="AC45" s="389" t="str">
        <f>IF('Report by Object and Function'!D45&gt;0,+'Report by Object and Function'!D45*$AC$4,"")</f>
        <v/>
      </c>
      <c r="AD45" s="389" t="str">
        <f>IF('Report by Object and Function'!E45&gt;0,+'Report by Object and Function'!E45*$AD$4,"")</f>
        <v/>
      </c>
      <c r="AE45" s="389" t="str">
        <f>IF('Report by Object and Function'!F45&gt;0,+'Report by Object and Function'!F45*$AE$4,"")</f>
        <v/>
      </c>
      <c r="AF45" s="389" t="str">
        <f>IF('Report by Object and Function'!G45&gt;0,+'Report by Object and Function'!G45*$AF$4,"")</f>
        <v/>
      </c>
      <c r="AG45" s="390">
        <f t="shared" si="5"/>
        <v>10433.796575206068</v>
      </c>
    </row>
    <row r="46" spans="1:33" x14ac:dyDescent="0.25">
      <c r="A46" s="383" t="s">
        <v>26</v>
      </c>
      <c r="B46" s="384">
        <f>IF('Assign Cost to Functions'!C46&gt;0,+'Assign Cost to Functions'!C46/'Assign Cost to Functions'!$C$4,0)</f>
        <v>0</v>
      </c>
      <c r="C46" s="385">
        <f>IF('Assign Cost to Functions'!D46&gt;0,+'Assign Cost to Functions'!D46/'Assign Cost to Functions'!$D$4,0)</f>
        <v>0</v>
      </c>
      <c r="D46" s="385">
        <f>IF('Assign Cost to Functions'!E46&gt;0,+'Assign Cost to Functions'!E46/'Assign Cost to Functions'!$E$4,0)</f>
        <v>2.1986216055686746E-3</v>
      </c>
      <c r="E46" s="385">
        <f>IF('Assign Cost to Functions'!F46&gt;0,+'Assign Cost to Functions'!F46/'Assign Cost to Functions'!$F$4,0)</f>
        <v>0</v>
      </c>
      <c r="F46" s="385">
        <f>IF('Assign Cost to Functions'!G46&gt;0,+'Assign Cost to Functions'!G46/'Assign Cost to Functions'!$G$4,0)</f>
        <v>0</v>
      </c>
      <c r="G46" s="386">
        <f>IF('Assign Cost to Functions'!H46&gt;0,+'Assign Cost to Functions'!H46/'Assign Cost to Functions'!$H$4,0)</f>
        <v>0</v>
      </c>
      <c r="I46" s="387">
        <f>+'Assign Cost to Functions'!B46</f>
        <v>1254.7080000000001</v>
      </c>
      <c r="K46" s="388" t="str">
        <f>IF('Report by Object and Function'!B46&gt;0,+'Report by Object and Function'!B46*$K$4,"")</f>
        <v/>
      </c>
      <c r="L46" s="389" t="str">
        <f>IF('Report by Object and Function'!C46&gt;0,+'Report by Object and Function'!C46*$L$4,"")</f>
        <v/>
      </c>
      <c r="M46" s="389">
        <f>IF('Report by Object and Function'!D46&gt;0,+'Report by Object and Function'!D46*$M$4,"")</f>
        <v>798.04544152624055</v>
      </c>
      <c r="N46" s="389" t="str">
        <f>IF('Report by Object and Function'!E46&gt;0,+'Report by Object and Function'!E46*$N$4,"")</f>
        <v/>
      </c>
      <c r="O46" s="389" t="str">
        <f>IF('Report by Object and Function'!F46&gt;0,+'Report by Object and Function'!F46*$O$4,"")</f>
        <v/>
      </c>
      <c r="P46" s="389" t="str">
        <f>IF('Report by Object and Function'!G46&gt;0,+'Report by Object and Function'!G46*$P$4,"")</f>
        <v/>
      </c>
      <c r="Q46" s="390">
        <f t="shared" si="3"/>
        <v>798.04544152624055</v>
      </c>
      <c r="S46" s="388" t="str">
        <f>IF('Report by Object and Function'!B46&gt;0,+'Report by Object and Function'!B46*$S$4,"")</f>
        <v/>
      </c>
      <c r="T46" s="389" t="str">
        <f>IF('Report by Object and Function'!C46&gt;0,+'Report by Object and Function'!C46*$T$4,"")</f>
        <v/>
      </c>
      <c r="U46" s="389">
        <f>IF('Report by Object and Function'!D46&gt;0,+'Report by Object and Function'!D46*$U$4,"")</f>
        <v>222.66585679735641</v>
      </c>
      <c r="V46" s="389" t="str">
        <f>IF('Report by Object and Function'!E46&gt;0,+'Report by Object and Function'!E46*$V$4,"")</f>
        <v/>
      </c>
      <c r="W46" s="389" t="str">
        <f>IF('Report by Object and Function'!F46&gt;0,+'Report by Object and Function'!F46*$W$4,"")</f>
        <v/>
      </c>
      <c r="X46" s="389" t="str">
        <f>IF('Report by Object and Function'!G46&gt;0,+'Report by Object and Function'!G46*$X$4,"")</f>
        <v/>
      </c>
      <c r="Y46" s="390">
        <f t="shared" si="4"/>
        <v>222.66585679735641</v>
      </c>
      <c r="AA46" s="388" t="str">
        <f>IF('Report by Object and Function'!B46&gt;0,+'Report by Object and Function'!B46*$AA$4,"")</f>
        <v/>
      </c>
      <c r="AB46" s="389" t="str">
        <f>IF('Report by Object and Function'!C46&gt;0,+'Report by Object and Function'!C46*$AB$4,"")</f>
        <v/>
      </c>
      <c r="AC46" s="389">
        <f>IF('Report by Object and Function'!D46&gt;0,+'Report by Object and Function'!D46*$AC$4,"")</f>
        <v>233.99670167640315</v>
      </c>
      <c r="AD46" s="389" t="str">
        <f>IF('Report by Object and Function'!E46&gt;0,+'Report by Object and Function'!E46*$AD$4,"")</f>
        <v/>
      </c>
      <c r="AE46" s="389" t="str">
        <f>IF('Report by Object and Function'!F46&gt;0,+'Report by Object and Function'!F46*$AE$4,"")</f>
        <v/>
      </c>
      <c r="AF46" s="389" t="str">
        <f>IF('Report by Object and Function'!G46&gt;0,+'Report by Object and Function'!G46*$AF$4,"")</f>
        <v/>
      </c>
      <c r="AG46" s="390">
        <f t="shared" si="5"/>
        <v>233.99670167640315</v>
      </c>
    </row>
    <row r="47" spans="1:33" x14ac:dyDescent="0.25">
      <c r="A47" s="383" t="s">
        <v>27</v>
      </c>
      <c r="B47" s="384">
        <f>IF('Assign Cost to Functions'!C47&gt;0,+'Assign Cost to Functions'!C47/'Assign Cost to Functions'!$C$4,0)</f>
        <v>0</v>
      </c>
      <c r="C47" s="385">
        <f>IF('Assign Cost to Functions'!D47&gt;0,+'Assign Cost to Functions'!D47/'Assign Cost to Functions'!$D$4,0)</f>
        <v>0</v>
      </c>
      <c r="D47" s="385">
        <f>IF('Assign Cost to Functions'!E47&gt;0,+'Assign Cost to Functions'!E47/'Assign Cost to Functions'!$E$4,0)</f>
        <v>1.7604722493862905E-2</v>
      </c>
      <c r="E47" s="385">
        <f>IF('Assign Cost to Functions'!F47&gt;0,+'Assign Cost to Functions'!F47/'Assign Cost to Functions'!$F$4,0)</f>
        <v>0</v>
      </c>
      <c r="F47" s="385">
        <f>IF('Assign Cost to Functions'!G47&gt;0,+'Assign Cost to Functions'!G47/'Assign Cost to Functions'!$G$4,0)</f>
        <v>0</v>
      </c>
      <c r="G47" s="386">
        <f>IF('Assign Cost to Functions'!H47&gt;0,+'Assign Cost to Functions'!H47/'Assign Cost to Functions'!$H$4,0)</f>
        <v>0</v>
      </c>
      <c r="I47" s="387">
        <f>+'Assign Cost to Functions'!B47</f>
        <v>10046.652000000002</v>
      </c>
      <c r="K47" s="388" t="str">
        <f>IF('Report by Object and Function'!B47&gt;0,+'Report by Object and Function'!B47*$K$4,"")</f>
        <v/>
      </c>
      <c r="L47" s="389" t="str">
        <f>IF('Report by Object and Function'!C47&gt;0,+'Report by Object and Function'!C47*$L$4,"")</f>
        <v/>
      </c>
      <c r="M47" s="389">
        <f>IF('Report by Object and Function'!D47&gt;0,+'Report by Object and Function'!D47*$M$4,"")</f>
        <v>6390.0802666441023</v>
      </c>
      <c r="N47" s="389" t="str">
        <f>IF('Report by Object and Function'!E47&gt;0,+'Report by Object and Function'!E47*$N$4,"")</f>
        <v/>
      </c>
      <c r="O47" s="389" t="str">
        <f>IF('Report by Object and Function'!F47&gt;0,+'Report by Object and Function'!F47*$O$4,"")</f>
        <v/>
      </c>
      <c r="P47" s="389" t="str">
        <f>IF('Report by Object and Function'!G47&gt;0,+'Report by Object and Function'!G47*$P$4,"")</f>
        <v/>
      </c>
      <c r="Q47" s="390">
        <f t="shared" si="3"/>
        <v>6390.0802666441023</v>
      </c>
      <c r="S47" s="388" t="str">
        <f>IF('Report by Object and Function'!B47&gt;0,+'Report by Object and Function'!B47*$S$4,"")</f>
        <v/>
      </c>
      <c r="T47" s="389" t="str">
        <f>IF('Report by Object and Function'!C47&gt;0,+'Report by Object and Function'!C47*$T$4,"")</f>
        <v/>
      </c>
      <c r="U47" s="389">
        <f>IF('Report by Object and Function'!D47&gt;0,+'Report by Object and Function'!D47*$U$4,"")</f>
        <v>1782.9219033630729</v>
      </c>
      <c r="V47" s="389" t="str">
        <f>IF('Report by Object and Function'!E47&gt;0,+'Report by Object and Function'!E47*$V$4,"")</f>
        <v/>
      </c>
      <c r="W47" s="389" t="str">
        <f>IF('Report by Object and Function'!F47&gt;0,+'Report by Object and Function'!F47*$W$4,"")</f>
        <v/>
      </c>
      <c r="X47" s="389" t="str">
        <f>IF('Report by Object and Function'!G47&gt;0,+'Report by Object and Function'!G47*$X$4,"")</f>
        <v/>
      </c>
      <c r="Y47" s="390">
        <f t="shared" si="4"/>
        <v>1782.9219033630729</v>
      </c>
      <c r="AA47" s="388" t="str">
        <f>IF('Report by Object and Function'!B47&gt;0,+'Report by Object and Function'!B47*$AA$4,"")</f>
        <v/>
      </c>
      <c r="AB47" s="389" t="str">
        <f>IF('Report by Object and Function'!C47&gt;0,+'Report by Object and Function'!C47*$AB$4,"")</f>
        <v/>
      </c>
      <c r="AC47" s="389">
        <f>IF('Report by Object and Function'!D47&gt;0,+'Report by Object and Function'!D47*$AC$4,"")</f>
        <v>1873.6498299928262</v>
      </c>
      <c r="AD47" s="389" t="str">
        <f>IF('Report by Object and Function'!E47&gt;0,+'Report by Object and Function'!E47*$AD$4,"")</f>
        <v/>
      </c>
      <c r="AE47" s="389" t="str">
        <f>IF('Report by Object and Function'!F47&gt;0,+'Report by Object and Function'!F47*$AE$4,"")</f>
        <v/>
      </c>
      <c r="AF47" s="389" t="str">
        <f>IF('Report by Object and Function'!G47&gt;0,+'Report by Object and Function'!G47*$AF$4,"")</f>
        <v/>
      </c>
      <c r="AG47" s="390">
        <f t="shared" si="5"/>
        <v>1873.6498299928262</v>
      </c>
    </row>
    <row r="48" spans="1:33" x14ac:dyDescent="0.25">
      <c r="A48" s="383" t="s">
        <v>28</v>
      </c>
      <c r="B48" s="384">
        <f>IF('Assign Cost to Functions'!C48&gt;0,+'Assign Cost to Functions'!C48/'Assign Cost to Functions'!$C$4,0)</f>
        <v>9.5144544445304492E-3</v>
      </c>
      <c r="C48" s="385">
        <f>IF('Assign Cost to Functions'!D48&gt;0,+'Assign Cost to Functions'!D48/'Assign Cost to Functions'!$D$4,0)</f>
        <v>0</v>
      </c>
      <c r="D48" s="385">
        <f>IF('Assign Cost to Functions'!E48&gt;0,+'Assign Cost to Functions'!E48/'Assign Cost to Functions'!$E$4,0)</f>
        <v>5.3567913315276591E-3</v>
      </c>
      <c r="E48" s="385">
        <f>IF('Assign Cost to Functions'!F48&gt;0,+'Assign Cost to Functions'!F48/'Assign Cost to Functions'!$F$4,0)</f>
        <v>0</v>
      </c>
      <c r="F48" s="385">
        <f>IF('Assign Cost to Functions'!G48&gt;0,+'Assign Cost to Functions'!G48/'Assign Cost to Functions'!$G$4,0)</f>
        <v>3.9444025128245984E-3</v>
      </c>
      <c r="G48" s="386">
        <f>IF('Assign Cost to Functions'!H48&gt;0,+'Assign Cost to Functions'!H48/'Assign Cost to Functions'!$H$4,0)</f>
        <v>0</v>
      </c>
      <c r="I48" s="387">
        <f>+'Assign Cost to Functions'!B48</f>
        <v>23515.463999999996</v>
      </c>
      <c r="K48" s="388">
        <f>IF('Report by Object and Function'!B48&gt;0,+'Report by Object and Function'!B48*$K$4,"")</f>
        <v>9349.3225985885219</v>
      </c>
      <c r="L48" s="389" t="str">
        <f>IF('Report by Object and Function'!C48&gt;0,+'Report by Object and Function'!C48*$L$4,"")</f>
        <v/>
      </c>
      <c r="M48" s="389">
        <f>IF('Report by Object and Function'!D48&gt;0,+'Report by Object and Function'!D48*$M$4,"")</f>
        <v>1944.3831955918613</v>
      </c>
      <c r="N48" s="389" t="str">
        <f>IF('Report by Object and Function'!E48&gt;0,+'Report by Object and Function'!E48*$N$4,"")</f>
        <v/>
      </c>
      <c r="O48" s="389">
        <f>IF('Report by Object and Function'!F48&gt;0,+'Report by Object and Function'!F48*$O$4,"")</f>
        <v>2371.8956782600221</v>
      </c>
      <c r="P48" s="389" t="str">
        <f>IF('Report by Object and Function'!G48&gt;0,+'Report by Object and Function'!G48*$P$4,"")</f>
        <v/>
      </c>
      <c r="Q48" s="390">
        <f t="shared" si="3"/>
        <v>13665.601472440405</v>
      </c>
      <c r="S48" s="388">
        <f>IF('Report by Object and Function'!B48&gt;0,+'Report by Object and Function'!B48*$S$4,"")</f>
        <v>3729.6187410699863</v>
      </c>
      <c r="T48" s="389" t="str">
        <f>IF('Report by Object and Function'!C48&gt;0,+'Report by Object and Function'!C48*$T$4,"")</f>
        <v/>
      </c>
      <c r="U48" s="389">
        <f>IF('Report by Object and Function'!D48&gt;0,+'Report by Object and Function'!D48*$U$4,"")</f>
        <v>542.51014749340925</v>
      </c>
      <c r="V48" s="389" t="str">
        <f>IF('Report by Object and Function'!E48&gt;0,+'Report by Object and Function'!E48*$V$4,"")</f>
        <v/>
      </c>
      <c r="W48" s="389">
        <f>IF('Report by Object and Function'!F48&gt;0,+'Report by Object and Function'!F48*$W$4,"")</f>
        <v>832.64187187527898</v>
      </c>
      <c r="X48" s="389" t="str">
        <f>IF('Report by Object and Function'!G48&gt;0,+'Report by Object and Function'!G48*$X$4,"")</f>
        <v/>
      </c>
      <c r="Y48" s="390">
        <f t="shared" si="4"/>
        <v>5104.7707604386751</v>
      </c>
      <c r="AA48" s="388">
        <f>IF('Report by Object and Function'!B48&gt;0,+'Report by Object and Function'!B48*$AA$4,"")</f>
        <v>3381.8834603414862</v>
      </c>
      <c r="AB48" s="389" t="str">
        <f>IF('Report by Object and Function'!C48&gt;0,+'Report by Object and Function'!C48*$AB$4,"")</f>
        <v/>
      </c>
      <c r="AC48" s="389">
        <f>IF('Report by Object and Function'!D48&gt;0,+'Report by Object and Function'!D48*$AC$4,"")</f>
        <v>570.11697691472875</v>
      </c>
      <c r="AD48" s="389" t="str">
        <f>IF('Report by Object and Function'!E48&gt;0,+'Report by Object and Function'!E48*$AD$4,"")</f>
        <v/>
      </c>
      <c r="AE48" s="389">
        <f>IF('Report by Object and Function'!F48&gt;0,+'Report by Object and Function'!F48*$AE$4,"")</f>
        <v>793.09132986469876</v>
      </c>
      <c r="AF48" s="389" t="str">
        <f>IF('Report by Object and Function'!G48&gt;0,+'Report by Object and Function'!G48*$AF$4,"")</f>
        <v/>
      </c>
      <c r="AG48" s="390">
        <f t="shared" si="5"/>
        <v>4745.0917671209136</v>
      </c>
    </row>
    <row r="49" spans="1:33" x14ac:dyDescent="0.25">
      <c r="A49" s="238" t="s">
        <v>33</v>
      </c>
      <c r="B49" s="375">
        <f>IF('Assign Cost to Functions'!C49&gt;0,+'Assign Cost to Functions'!C49/'Assign Cost to Functions'!$C$4,0)</f>
        <v>9.5144544445304492E-3</v>
      </c>
      <c r="C49" s="376">
        <f>IF('Assign Cost to Functions'!D49&gt;0,+'Assign Cost to Functions'!D49/'Assign Cost to Functions'!$D$4,0)</f>
        <v>0</v>
      </c>
      <c r="D49" s="376">
        <f>IF('Assign Cost to Functions'!E49&gt;0,+'Assign Cost to Functions'!E49/'Assign Cost to Functions'!$E$4,0)</f>
        <v>0</v>
      </c>
      <c r="E49" s="376">
        <f>IF('Assign Cost to Functions'!F49&gt;0,+'Assign Cost to Functions'!F49/'Assign Cost to Functions'!$F$4,0)</f>
        <v>0</v>
      </c>
      <c r="F49" s="376">
        <f>IF('Assign Cost to Functions'!G49&gt;0,+'Assign Cost to Functions'!G49/'Assign Cost to Functions'!$G$4,0)</f>
        <v>0</v>
      </c>
      <c r="G49" s="377">
        <f>IF('Assign Cost to Functions'!H49&gt;0,+'Assign Cost to Functions'!H49/'Assign Cost to Functions'!$H$4,0)</f>
        <v>0</v>
      </c>
      <c r="I49" s="378">
        <f>+'Assign Cost to Functions'!B49</f>
        <v>16460.824799999995</v>
      </c>
      <c r="K49" s="379">
        <f>IF('Report by Object and Function'!B49&gt;0,+'Report by Object and Function'!B49*$K$4,"")</f>
        <v>9349.3225985885219</v>
      </c>
      <c r="L49" s="380" t="str">
        <f>IF('Report by Object and Function'!C49&gt;0,+'Report by Object and Function'!C49*$L$4,"")</f>
        <v/>
      </c>
      <c r="M49" s="380" t="str">
        <f>IF('Report by Object and Function'!D49&gt;0,+'Report by Object and Function'!D49*$M$4,"")</f>
        <v/>
      </c>
      <c r="N49" s="380" t="str">
        <f>IF('Report by Object and Function'!E49&gt;0,+'Report by Object and Function'!E49*$N$4,"")</f>
        <v/>
      </c>
      <c r="O49" s="380" t="str">
        <f>IF('Report by Object and Function'!F49&gt;0,+'Report by Object and Function'!F49*$O$4,"")</f>
        <v/>
      </c>
      <c r="P49" s="380" t="str">
        <f>IF('Report by Object and Function'!G49&gt;0,+'Report by Object and Function'!G49*$P$4,"")</f>
        <v/>
      </c>
      <c r="Q49" s="381">
        <f t="shared" si="3"/>
        <v>9349.3225985885219</v>
      </c>
      <c r="S49" s="379">
        <f>IF('Report by Object and Function'!B49&gt;0,+'Report by Object and Function'!B49*$S$4,"")</f>
        <v>3729.6187410699863</v>
      </c>
      <c r="T49" s="380" t="str">
        <f>IF('Report by Object and Function'!C49&gt;0,+'Report by Object and Function'!C49*$T$4,"")</f>
        <v/>
      </c>
      <c r="U49" s="380" t="str">
        <f>IF('Report by Object and Function'!D49&gt;0,+'Report by Object and Function'!D49*$U$4,"")</f>
        <v/>
      </c>
      <c r="V49" s="380" t="str">
        <f>IF('Report by Object and Function'!E49&gt;0,+'Report by Object and Function'!E49*$V$4,"")</f>
        <v/>
      </c>
      <c r="W49" s="380" t="str">
        <f>IF('Report by Object and Function'!F49&gt;0,+'Report by Object and Function'!F49*$W$4,"")</f>
        <v/>
      </c>
      <c r="X49" s="380" t="str">
        <f>IF('Report by Object and Function'!G49&gt;0,+'Report by Object and Function'!G49*$X$4,"")</f>
        <v/>
      </c>
      <c r="Y49" s="381">
        <f t="shared" si="4"/>
        <v>3729.6187410699863</v>
      </c>
      <c r="AA49" s="379">
        <f>IF('Report by Object and Function'!B49&gt;0,+'Report by Object and Function'!B49*$AA$4,"")</f>
        <v>3381.8834603414862</v>
      </c>
      <c r="AB49" s="380" t="str">
        <f>IF('Report by Object and Function'!C49&gt;0,+'Report by Object and Function'!C49*$AB$4,"")</f>
        <v/>
      </c>
      <c r="AC49" s="380" t="str">
        <f>IF('Report by Object and Function'!D49&gt;0,+'Report by Object and Function'!D49*$AC$4,"")</f>
        <v/>
      </c>
      <c r="AD49" s="380" t="str">
        <f>IF('Report by Object and Function'!E49&gt;0,+'Report by Object and Function'!E49*$AD$4,"")</f>
        <v/>
      </c>
      <c r="AE49" s="380" t="str">
        <f>IF('Report by Object and Function'!F49&gt;0,+'Report by Object and Function'!F49*$AE$4,"")</f>
        <v/>
      </c>
      <c r="AF49" s="380" t="str">
        <f>IF('Report by Object and Function'!G49&gt;0,+'Report by Object and Function'!G49*$AF$4,"")</f>
        <v/>
      </c>
      <c r="AG49" s="381">
        <f t="shared" si="5"/>
        <v>3381.8834603414862</v>
      </c>
    </row>
    <row r="50" spans="1:33" x14ac:dyDescent="0.25">
      <c r="A50" s="238" t="s">
        <v>45</v>
      </c>
      <c r="B50" s="375">
        <f>IF('Assign Cost to Functions'!C50&gt;0,+'Assign Cost to Functions'!C50/'Assign Cost to Functions'!$C$4,0)</f>
        <v>0</v>
      </c>
      <c r="C50" s="376">
        <f>IF('Assign Cost to Functions'!D50&gt;0,+'Assign Cost to Functions'!D50/'Assign Cost to Functions'!$D$4,0)</f>
        <v>0</v>
      </c>
      <c r="D50" s="376">
        <f>IF('Assign Cost to Functions'!E50&gt;0,+'Assign Cost to Functions'!E50/'Assign Cost to Functions'!$E$4,0)</f>
        <v>0</v>
      </c>
      <c r="E50" s="376">
        <f>IF('Assign Cost to Functions'!F50&gt;0,+'Assign Cost to Functions'!F50/'Assign Cost to Functions'!$F$4,0)</f>
        <v>0</v>
      </c>
      <c r="F50" s="376">
        <f>IF('Assign Cost to Functions'!G50&gt;0,+'Assign Cost to Functions'!G50/'Assign Cost to Functions'!$G$4,0)</f>
        <v>3.9444025128245984E-3</v>
      </c>
      <c r="G50" s="377">
        <f>IF('Assign Cost to Functions'!H50&gt;0,+'Assign Cost to Functions'!H50/'Assign Cost to Functions'!$H$4,0)</f>
        <v>0</v>
      </c>
      <c r="I50" s="378">
        <f>+'Assign Cost to Functions'!B50</f>
        <v>3997.6288799999998</v>
      </c>
      <c r="K50" s="379" t="str">
        <f>IF('Report by Object and Function'!B50&gt;0,+'Report by Object and Function'!B50*$K$4,"")</f>
        <v/>
      </c>
      <c r="L50" s="380" t="str">
        <f>IF('Report by Object and Function'!C50&gt;0,+'Report by Object and Function'!C50*$L$4,"")</f>
        <v/>
      </c>
      <c r="M50" s="380" t="str">
        <f>IF('Report by Object and Function'!D50&gt;0,+'Report by Object and Function'!D50*$M$4,"")</f>
        <v/>
      </c>
      <c r="N50" s="380" t="str">
        <f>IF('Report by Object and Function'!E50&gt;0,+'Report by Object and Function'!E50*$N$4,"")</f>
        <v/>
      </c>
      <c r="O50" s="380">
        <f>IF('Report by Object and Function'!F50&gt;0,+'Report by Object and Function'!F50*$O$4,"")</f>
        <v>2371.8956782600221</v>
      </c>
      <c r="P50" s="380" t="str">
        <f>IF('Report by Object and Function'!G50&gt;0,+'Report by Object and Function'!G50*$P$4,"")</f>
        <v/>
      </c>
      <c r="Q50" s="381">
        <f t="shared" si="3"/>
        <v>2371.8956782600221</v>
      </c>
      <c r="S50" s="379" t="str">
        <f>IF('Report by Object and Function'!B50&gt;0,+'Report by Object and Function'!B50*$S$4,"")</f>
        <v/>
      </c>
      <c r="T50" s="380" t="str">
        <f>IF('Report by Object and Function'!C50&gt;0,+'Report by Object and Function'!C50*$T$4,"")</f>
        <v/>
      </c>
      <c r="U50" s="380" t="str">
        <f>IF('Report by Object and Function'!D50&gt;0,+'Report by Object and Function'!D50*$U$4,"")</f>
        <v/>
      </c>
      <c r="V50" s="380" t="str">
        <f>IF('Report by Object and Function'!E50&gt;0,+'Report by Object and Function'!E50*$V$4,"")</f>
        <v/>
      </c>
      <c r="W50" s="380">
        <f>IF('Report by Object and Function'!F50&gt;0,+'Report by Object and Function'!F50*$W$4,"")</f>
        <v>832.64187187527898</v>
      </c>
      <c r="X50" s="380" t="str">
        <f>IF('Report by Object and Function'!G50&gt;0,+'Report by Object and Function'!G50*$X$4,"")</f>
        <v/>
      </c>
      <c r="Y50" s="381">
        <f t="shared" si="4"/>
        <v>832.64187187527898</v>
      </c>
      <c r="AA50" s="379" t="str">
        <f>IF('Report by Object and Function'!B50&gt;0,+'Report by Object and Function'!B50*$AA$4,"")</f>
        <v/>
      </c>
      <c r="AB50" s="380" t="str">
        <f>IF('Report by Object and Function'!C50&gt;0,+'Report by Object and Function'!C50*$AB$4,"")</f>
        <v/>
      </c>
      <c r="AC50" s="380" t="str">
        <f>IF('Report by Object and Function'!D50&gt;0,+'Report by Object and Function'!D50*$AC$4,"")</f>
        <v/>
      </c>
      <c r="AD50" s="380" t="str">
        <f>IF('Report by Object and Function'!E50&gt;0,+'Report by Object and Function'!E50*$AD$4,"")</f>
        <v/>
      </c>
      <c r="AE50" s="380">
        <f>IF('Report by Object and Function'!F50&gt;0,+'Report by Object and Function'!F50*$AE$4,"")</f>
        <v>793.09132986469876</v>
      </c>
      <c r="AF50" s="380" t="str">
        <f>IF('Report by Object and Function'!G50&gt;0,+'Report by Object and Function'!G50*$AF$4,"")</f>
        <v/>
      </c>
      <c r="AG50" s="381">
        <f t="shared" si="5"/>
        <v>793.09132986469876</v>
      </c>
    </row>
    <row r="51" spans="1:33" x14ac:dyDescent="0.25">
      <c r="A51" s="238" t="s">
        <v>16</v>
      </c>
      <c r="B51" s="375">
        <f>IF('Assign Cost to Functions'!C51&gt;0,+'Assign Cost to Functions'!C51/'Assign Cost to Functions'!$C$4,0)</f>
        <v>0</v>
      </c>
      <c r="C51" s="376">
        <f>IF('Assign Cost to Functions'!D51&gt;0,+'Assign Cost to Functions'!D51/'Assign Cost to Functions'!$D$4,0)</f>
        <v>0</v>
      </c>
      <c r="D51" s="376">
        <f>IF('Assign Cost to Functions'!E51&gt;0,+'Assign Cost to Functions'!E51/'Assign Cost to Functions'!$E$4,0)</f>
        <v>5.3567913315276591E-3</v>
      </c>
      <c r="E51" s="376">
        <f>IF('Assign Cost to Functions'!F51&gt;0,+'Assign Cost to Functions'!F51/'Assign Cost to Functions'!$F$4,0)</f>
        <v>0</v>
      </c>
      <c r="F51" s="376">
        <f>IF('Assign Cost to Functions'!G51&gt;0,+'Assign Cost to Functions'!G51/'Assign Cost to Functions'!$G$4,0)</f>
        <v>0</v>
      </c>
      <c r="G51" s="377">
        <f>IF('Assign Cost to Functions'!H51&gt;0,+'Assign Cost to Functions'!H51/'Assign Cost to Functions'!$H$4,0)</f>
        <v>0</v>
      </c>
      <c r="I51" s="378">
        <f>+'Assign Cost to Functions'!B51</f>
        <v>3057.0103199999994</v>
      </c>
      <c r="K51" s="379" t="str">
        <f>IF('Report by Object and Function'!B51&gt;0,+'Report by Object and Function'!B51*$K$4,"")</f>
        <v/>
      </c>
      <c r="L51" s="380" t="str">
        <f>IF('Report by Object and Function'!C51&gt;0,+'Report by Object and Function'!C51*$L$4,"")</f>
        <v/>
      </c>
      <c r="M51" s="380">
        <f>IF('Report by Object and Function'!D51&gt;0,+'Report by Object and Function'!D51*$M$4,"")</f>
        <v>1944.3831955918613</v>
      </c>
      <c r="N51" s="380" t="str">
        <f>IF('Report by Object and Function'!E51&gt;0,+'Report by Object and Function'!E51*$N$4,"")</f>
        <v/>
      </c>
      <c r="O51" s="380" t="str">
        <f>IF('Report by Object and Function'!F51&gt;0,+'Report by Object and Function'!F51*$O$4,"")</f>
        <v/>
      </c>
      <c r="P51" s="380" t="str">
        <f>IF('Report by Object and Function'!G51&gt;0,+'Report by Object and Function'!G51*$P$4,"")</f>
        <v/>
      </c>
      <c r="Q51" s="381">
        <f t="shared" si="3"/>
        <v>1944.3831955918613</v>
      </c>
      <c r="S51" s="379" t="str">
        <f>IF('Report by Object and Function'!B51&gt;0,+'Report by Object and Function'!B51*$S$4,"")</f>
        <v/>
      </c>
      <c r="T51" s="380" t="str">
        <f>IF('Report by Object and Function'!C51&gt;0,+'Report by Object and Function'!C51*$T$4,"")</f>
        <v/>
      </c>
      <c r="U51" s="380">
        <f>IF('Report by Object and Function'!D51&gt;0,+'Report by Object and Function'!D51*$U$4,"")</f>
        <v>542.51014749340925</v>
      </c>
      <c r="V51" s="380" t="str">
        <f>IF('Report by Object and Function'!E51&gt;0,+'Report by Object and Function'!E51*$V$4,"")</f>
        <v/>
      </c>
      <c r="W51" s="380" t="str">
        <f>IF('Report by Object and Function'!F51&gt;0,+'Report by Object and Function'!F51*$W$4,"")</f>
        <v/>
      </c>
      <c r="X51" s="380" t="str">
        <f>IF('Report by Object and Function'!G51&gt;0,+'Report by Object and Function'!G51*$X$4,"")</f>
        <v/>
      </c>
      <c r="Y51" s="381">
        <f t="shared" si="4"/>
        <v>542.51014749340925</v>
      </c>
      <c r="AA51" s="379" t="str">
        <f>IF('Report by Object and Function'!B51&gt;0,+'Report by Object and Function'!B51*$AA$4,"")</f>
        <v/>
      </c>
      <c r="AB51" s="380" t="str">
        <f>IF('Report by Object and Function'!C51&gt;0,+'Report by Object and Function'!C51*$AB$4,"")</f>
        <v/>
      </c>
      <c r="AC51" s="380">
        <f>IF('Report by Object and Function'!D51&gt;0,+'Report by Object and Function'!D51*$AC$4,"")</f>
        <v>570.11697691472875</v>
      </c>
      <c r="AD51" s="380" t="str">
        <f>IF('Report by Object and Function'!E51&gt;0,+'Report by Object and Function'!E51*$AD$4,"")</f>
        <v/>
      </c>
      <c r="AE51" s="380" t="str">
        <f>IF('Report by Object and Function'!F51&gt;0,+'Report by Object and Function'!F51*$AE$4,"")</f>
        <v/>
      </c>
      <c r="AF51" s="380" t="str">
        <f>IF('Report by Object and Function'!G51&gt;0,+'Report by Object and Function'!G51*$AF$4,"")</f>
        <v/>
      </c>
      <c r="AG51" s="381">
        <f t="shared" si="5"/>
        <v>570.11697691472875</v>
      </c>
    </row>
    <row r="52" spans="1:33" x14ac:dyDescent="0.25">
      <c r="A52" s="383" t="s">
        <v>29</v>
      </c>
      <c r="B52" s="384">
        <f>IF('Assign Cost to Functions'!C52&gt;0,+'Assign Cost to Functions'!C52/'Assign Cost to Functions'!$C$4,0)</f>
        <v>3.242613300508237E-4</v>
      </c>
      <c r="C52" s="385">
        <f>IF('Assign Cost to Functions'!D52&gt;0,+'Assign Cost to Functions'!D52/'Assign Cost to Functions'!$D$4,0)</f>
        <v>0</v>
      </c>
      <c r="D52" s="385">
        <f>IF('Assign Cost to Functions'!E52&gt;0,+'Assign Cost to Functions'!E52/'Assign Cost to Functions'!$E$4,0)</f>
        <v>0</v>
      </c>
      <c r="E52" s="385">
        <f>IF('Assign Cost to Functions'!F52&gt;0,+'Assign Cost to Functions'!F52/'Assign Cost to Functions'!$F$4,0)</f>
        <v>0</v>
      </c>
      <c r="F52" s="385">
        <f>IF('Assign Cost to Functions'!G52&gt;0,+'Assign Cost to Functions'!G52/'Assign Cost to Functions'!$G$4,0)</f>
        <v>0</v>
      </c>
      <c r="G52" s="386">
        <f>IF('Assign Cost to Functions'!H52&gt;0,+'Assign Cost to Functions'!H52/'Assign Cost to Functions'!$H$4,0)</f>
        <v>0</v>
      </c>
      <c r="I52" s="387">
        <f>+'Assign Cost to Functions'!B52</f>
        <v>561</v>
      </c>
      <c r="K52" s="388">
        <f>IF('Report by Object and Function'!B52&gt;0,+'Report by Object and Function'!B52*$K$4,"")</f>
        <v>318.63348535294313</v>
      </c>
      <c r="L52" s="389" t="str">
        <f>IF('Report by Object and Function'!C52&gt;0,+'Report by Object and Function'!C52*$L$4,"")</f>
        <v/>
      </c>
      <c r="M52" s="389" t="str">
        <f>IF('Report by Object and Function'!D52&gt;0,+'Report by Object and Function'!D52*$M$4,"")</f>
        <v/>
      </c>
      <c r="N52" s="389" t="str">
        <f>IF('Report by Object and Function'!E52&gt;0,+'Report by Object and Function'!E52*$N$4,"")</f>
        <v/>
      </c>
      <c r="O52" s="389" t="str">
        <f>IF('Report by Object and Function'!F52&gt;0,+'Report by Object and Function'!F52*$O$4,"")</f>
        <v/>
      </c>
      <c r="P52" s="389" t="str">
        <f>IF('Report by Object and Function'!G52&gt;0,+'Report by Object and Function'!G52*$P$4,"")</f>
        <v/>
      </c>
      <c r="Q52" s="390">
        <f t="shared" si="3"/>
        <v>318.63348535294313</v>
      </c>
      <c r="S52" s="388">
        <f>IF('Report by Object and Function'!B52&gt;0,+'Report by Object and Function'!B52*$S$4,"")</f>
        <v>127.10882590404965</v>
      </c>
      <c r="T52" s="389" t="str">
        <f>IF('Report by Object and Function'!C52&gt;0,+'Report by Object and Function'!C52*$T$4,"")</f>
        <v/>
      </c>
      <c r="U52" s="389" t="str">
        <f>IF('Report by Object and Function'!D52&gt;0,+'Report by Object and Function'!D52*$U$4,"")</f>
        <v/>
      </c>
      <c r="V52" s="389" t="str">
        <f>IF('Report by Object and Function'!E52&gt;0,+'Report by Object and Function'!E52*$V$4,"")</f>
        <v/>
      </c>
      <c r="W52" s="389" t="str">
        <f>IF('Report by Object and Function'!F52&gt;0,+'Report by Object and Function'!F52*$W$4,"")</f>
        <v/>
      </c>
      <c r="X52" s="389" t="str">
        <f>IF('Report by Object and Function'!G52&gt;0,+'Report by Object and Function'!G52*$X$4,"")</f>
        <v/>
      </c>
      <c r="Y52" s="390">
        <f t="shared" si="4"/>
        <v>127.10882590404965</v>
      </c>
      <c r="AA52" s="388">
        <f>IF('Report by Object and Function'!B52&gt;0,+'Report by Object and Function'!B52*$AA$4,"")</f>
        <v>115.25768874300725</v>
      </c>
      <c r="AB52" s="389" t="str">
        <f>IF('Report by Object and Function'!C52&gt;0,+'Report by Object and Function'!C52*$AB$4,"")</f>
        <v/>
      </c>
      <c r="AC52" s="389" t="str">
        <f>IF('Report by Object and Function'!D52&gt;0,+'Report by Object and Function'!D52*$AC$4,"")</f>
        <v/>
      </c>
      <c r="AD52" s="389" t="str">
        <f>IF('Report by Object and Function'!E52&gt;0,+'Report by Object and Function'!E52*$AD$4,"")</f>
        <v/>
      </c>
      <c r="AE52" s="389" t="str">
        <f>IF('Report by Object and Function'!F52&gt;0,+'Report by Object and Function'!F52*$AE$4,"")</f>
        <v/>
      </c>
      <c r="AF52" s="389" t="str">
        <f>IF('Report by Object and Function'!G52&gt;0,+'Report by Object and Function'!G52*$AF$4,"")</f>
        <v/>
      </c>
      <c r="AG52" s="390">
        <f t="shared" si="5"/>
        <v>115.25768874300725</v>
      </c>
    </row>
    <row r="53" spans="1:33" x14ac:dyDescent="0.25">
      <c r="A53" s="383" t="s">
        <v>46</v>
      </c>
      <c r="B53" s="384">
        <f>IF('Assign Cost to Functions'!C53&gt;0,+'Assign Cost to Functions'!C53/'Assign Cost to Functions'!$C$4,0)</f>
        <v>6.5942616407683226E-3</v>
      </c>
      <c r="C53" s="385">
        <f>IF('Assign Cost to Functions'!D53&gt;0,+'Assign Cost to Functions'!D53/'Assign Cost to Functions'!$D$4,0)</f>
        <v>0</v>
      </c>
      <c r="D53" s="385">
        <f>IF('Assign Cost to Functions'!E53&gt;0,+'Assign Cost to Functions'!E53/'Assign Cost to Functions'!$E$4,0)</f>
        <v>0</v>
      </c>
      <c r="E53" s="385">
        <f>IF('Assign Cost to Functions'!F53&gt;0,+'Assign Cost to Functions'!F53/'Assign Cost to Functions'!$F$4,0)</f>
        <v>0</v>
      </c>
      <c r="F53" s="385">
        <f>IF('Assign Cost to Functions'!G53&gt;0,+'Assign Cost to Functions'!G53/'Assign Cost to Functions'!$G$4,0)</f>
        <v>0</v>
      </c>
      <c r="G53" s="386">
        <f>IF('Assign Cost to Functions'!H53&gt;0,+'Assign Cost to Functions'!H53/'Assign Cost to Functions'!$H$4,0)</f>
        <v>0</v>
      </c>
      <c r="I53" s="387">
        <f>+'Assign Cost to Functions'!B53</f>
        <v>11408.64</v>
      </c>
      <c r="K53" s="388">
        <f>IF('Report by Object and Function'!B53&gt;0,+'Report by Object and Function'!B53*$K$4,"")</f>
        <v>6479.8123464117662</v>
      </c>
      <c r="L53" s="389" t="str">
        <f>IF('Report by Object and Function'!C53&gt;0,+'Report by Object and Function'!C53*$L$4,"")</f>
        <v/>
      </c>
      <c r="M53" s="389" t="str">
        <f>IF('Report by Object and Function'!D53&gt;0,+'Report by Object and Function'!D53*$M$4,"")</f>
        <v/>
      </c>
      <c r="N53" s="389" t="str">
        <f>IF('Report by Object and Function'!E53&gt;0,+'Report by Object and Function'!E53*$N$4,"")</f>
        <v/>
      </c>
      <c r="O53" s="389" t="str">
        <f>IF('Report by Object and Function'!F53&gt;0,+'Report by Object and Function'!F53*$O$4,"")</f>
        <v/>
      </c>
      <c r="P53" s="389" t="str">
        <f>IF('Report by Object and Function'!G53&gt;0,+'Report by Object and Function'!G53*$P$4,"")</f>
        <v/>
      </c>
      <c r="Q53" s="390">
        <f t="shared" si="3"/>
        <v>6479.8123464117662</v>
      </c>
      <c r="S53" s="388">
        <f>IF('Report by Object and Function'!B53&gt;0,+'Report by Object and Function'!B53*$S$4,"")</f>
        <v>2584.9177104491569</v>
      </c>
      <c r="T53" s="389" t="str">
        <f>IF('Report by Object and Function'!C53&gt;0,+'Report by Object and Function'!C53*$T$4,"")</f>
        <v/>
      </c>
      <c r="U53" s="389" t="str">
        <f>IF('Report by Object and Function'!D53&gt;0,+'Report by Object and Function'!D53*$U$4,"")</f>
        <v/>
      </c>
      <c r="V53" s="389" t="str">
        <f>IF('Report by Object and Function'!E53&gt;0,+'Report by Object and Function'!E53*$V$4,"")</f>
        <v/>
      </c>
      <c r="W53" s="389" t="str">
        <f>IF('Report by Object and Function'!F53&gt;0,+'Report by Object and Function'!F53*$W$4,"")</f>
        <v/>
      </c>
      <c r="X53" s="389" t="str">
        <f>IF('Report by Object and Function'!G53&gt;0,+'Report by Object and Function'!G53*$X$4,"")</f>
        <v/>
      </c>
      <c r="Y53" s="390">
        <f t="shared" si="4"/>
        <v>2584.9177104491569</v>
      </c>
      <c r="AA53" s="388">
        <f>IF('Report by Object and Function'!B53&gt;0,+'Report by Object and Function'!B53*$AA$4,"")</f>
        <v>2343.9099431390769</v>
      </c>
      <c r="AB53" s="389" t="str">
        <f>IF('Report by Object and Function'!C53&gt;0,+'Report by Object and Function'!C53*$AB$4,"")</f>
        <v/>
      </c>
      <c r="AC53" s="389" t="str">
        <f>IF('Report by Object and Function'!D53&gt;0,+'Report by Object and Function'!D53*$AC$4,"")</f>
        <v/>
      </c>
      <c r="AD53" s="389" t="str">
        <f>IF('Report by Object and Function'!E53&gt;0,+'Report by Object and Function'!E53*$AD$4,"")</f>
        <v/>
      </c>
      <c r="AE53" s="389" t="str">
        <f>IF('Report by Object and Function'!F53&gt;0,+'Report by Object and Function'!F53*$AE$4,"")</f>
        <v/>
      </c>
      <c r="AF53" s="389" t="str">
        <f>IF('Report by Object and Function'!G53&gt;0,+'Report by Object and Function'!G53*$AF$4,"")</f>
        <v/>
      </c>
      <c r="AG53" s="390">
        <f t="shared" si="5"/>
        <v>2343.9099431390769</v>
      </c>
    </row>
    <row r="54" spans="1:33" x14ac:dyDescent="0.25">
      <c r="A54" s="383" t="s">
        <v>30</v>
      </c>
      <c r="B54" s="384">
        <f>IF('Assign Cost to Functions'!C54&gt;0,+'Assign Cost to Functions'!C54/'Assign Cost to Functions'!$C$4,0)</f>
        <v>0</v>
      </c>
      <c r="C54" s="385">
        <f>IF('Assign Cost to Functions'!D54&gt;0,+'Assign Cost to Functions'!D54/'Assign Cost to Functions'!$D$4,0)</f>
        <v>1</v>
      </c>
      <c r="D54" s="385">
        <f>IF('Assign Cost to Functions'!E54&gt;0,+'Assign Cost to Functions'!E54/'Assign Cost to Functions'!$E$4,0)</f>
        <v>0</v>
      </c>
      <c r="E54" s="385">
        <f>IF('Assign Cost to Functions'!F54&gt;0,+'Assign Cost to Functions'!F54/'Assign Cost to Functions'!$F$4,0)</f>
        <v>0</v>
      </c>
      <c r="F54" s="385">
        <f>IF('Assign Cost to Functions'!G54&gt;0,+'Assign Cost to Functions'!G54/'Assign Cost to Functions'!$G$4,0)</f>
        <v>0</v>
      </c>
      <c r="G54" s="386">
        <f>IF('Assign Cost to Functions'!H54&gt;0,+'Assign Cost to Functions'!H54/'Assign Cost to Functions'!$H$4,0)</f>
        <v>0</v>
      </c>
      <c r="I54" s="387">
        <f>+'Assign Cost to Functions'!B54</f>
        <v>456129.5039999999</v>
      </c>
      <c r="K54" s="388" t="str">
        <f>IF('Report by Object and Function'!B54&gt;0,+'Report by Object and Function'!B54*$K$4,"")</f>
        <v/>
      </c>
      <c r="L54" s="389">
        <f>IF('Report by Object and Function'!C54&gt;0,+'Report by Object and Function'!C54*$L$4,"")</f>
        <v>290116.96060981922</v>
      </c>
      <c r="M54" s="389" t="str">
        <f>IF('Report by Object and Function'!D54&gt;0,+'Report by Object and Function'!D54*$M$4,"")</f>
        <v/>
      </c>
      <c r="N54" s="389" t="str">
        <f>IF('Report by Object and Function'!E54&gt;0,+'Report by Object and Function'!E54*$N$4,"")</f>
        <v/>
      </c>
      <c r="O54" s="389" t="str">
        <f>IF('Report by Object and Function'!F54&gt;0,+'Report by Object and Function'!F54*$O$4,"")</f>
        <v/>
      </c>
      <c r="P54" s="389" t="str">
        <f>IF('Report by Object and Function'!G54&gt;0,+'Report by Object and Function'!G54*$P$4,"")</f>
        <v/>
      </c>
      <c r="Q54" s="390">
        <f t="shared" si="3"/>
        <v>290116.96060981922</v>
      </c>
      <c r="S54" s="388" t="str">
        <f>IF('Report by Object and Function'!B54&gt;0,+'Report by Object and Function'!B54*$S$4,"")</f>
        <v/>
      </c>
      <c r="T54" s="389">
        <f>IF('Report by Object and Function'!C54&gt;0,+'Report by Object and Function'!C54*$T$4,"")</f>
        <v>80946.695819834713</v>
      </c>
      <c r="U54" s="389" t="str">
        <f>IF('Report by Object and Function'!D54&gt;0,+'Report by Object and Function'!D54*$U$4,"")</f>
        <v/>
      </c>
      <c r="V54" s="389" t="str">
        <f>IF('Report by Object and Function'!E54&gt;0,+'Report by Object and Function'!E54*$V$4,"")</f>
        <v/>
      </c>
      <c r="W54" s="389" t="str">
        <f>IF('Report by Object and Function'!F54&gt;0,+'Report by Object and Function'!F54*$W$4,"")</f>
        <v/>
      </c>
      <c r="X54" s="389" t="str">
        <f>IF('Report by Object and Function'!G54&gt;0,+'Report by Object and Function'!G54*$X$4,"")</f>
        <v/>
      </c>
      <c r="Y54" s="390">
        <f t="shared" si="4"/>
        <v>80946.695819834713</v>
      </c>
      <c r="AA54" s="388" t="str">
        <f>IF('Report by Object and Function'!B54&gt;0,+'Report by Object and Function'!B54*$AA$4,"")</f>
        <v/>
      </c>
      <c r="AB54" s="389">
        <f>IF('Report by Object and Function'!C54&gt;0,+'Report by Object and Function'!C54*$AB$4,"")</f>
        <v>85065.847570346014</v>
      </c>
      <c r="AC54" s="389" t="str">
        <f>IF('Report by Object and Function'!D54&gt;0,+'Report by Object and Function'!D54*$AC$4,"")</f>
        <v/>
      </c>
      <c r="AD54" s="389" t="str">
        <f>IF('Report by Object and Function'!E54&gt;0,+'Report by Object and Function'!E54*$AD$4,"")</f>
        <v/>
      </c>
      <c r="AE54" s="389" t="str">
        <f>IF('Report by Object and Function'!F54&gt;0,+'Report by Object and Function'!F54*$AE$4,"")</f>
        <v/>
      </c>
      <c r="AF54" s="389" t="str">
        <f>IF('Report by Object and Function'!G54&gt;0,+'Report by Object and Function'!G54*$AF$4,"")</f>
        <v/>
      </c>
      <c r="AG54" s="390">
        <f t="shared" si="5"/>
        <v>85065.847570346014</v>
      </c>
    </row>
    <row r="55" spans="1:33" x14ac:dyDescent="0.25">
      <c r="A55" s="383" t="s">
        <v>31</v>
      </c>
      <c r="B55" s="384">
        <f>IF('Assign Cost to Functions'!C55&gt;0,+'Assign Cost to Functions'!C55/'Assign Cost to Functions'!$C$4,0)</f>
        <v>0</v>
      </c>
      <c r="C55" s="385">
        <f>IF('Assign Cost to Functions'!D55&gt;0,+'Assign Cost to Functions'!D55/'Assign Cost to Functions'!$D$4,0)</f>
        <v>0</v>
      </c>
      <c r="D55" s="385">
        <f>IF('Assign Cost to Functions'!E55&gt;0,+'Assign Cost to Functions'!E55/'Assign Cost to Functions'!$E$4,0)</f>
        <v>6.9246771214392211E-2</v>
      </c>
      <c r="E55" s="385">
        <f>IF('Assign Cost to Functions'!F55&gt;0,+'Assign Cost to Functions'!F55/'Assign Cost to Functions'!$F$4,0)</f>
        <v>0</v>
      </c>
      <c r="F55" s="385">
        <f>IF('Assign Cost to Functions'!G55&gt;0,+'Assign Cost to Functions'!G55/'Assign Cost to Functions'!$G$4,0)</f>
        <v>0</v>
      </c>
      <c r="G55" s="386">
        <f>IF('Assign Cost to Functions'!H55&gt;0,+'Assign Cost to Functions'!H55/'Assign Cost to Functions'!$H$4,0)</f>
        <v>0</v>
      </c>
      <c r="I55" s="387">
        <f>+'Assign Cost to Functions'!B55</f>
        <v>39517.703999999998</v>
      </c>
      <c r="K55" s="388" t="str">
        <f>IF('Report by Object and Function'!B55&gt;0,+'Report by Object and Function'!B55*$K$4,"")</f>
        <v/>
      </c>
      <c r="L55" s="389" t="str">
        <f>IF('Report by Object and Function'!C55&gt;0,+'Report by Object and Function'!C55*$L$4,"")</f>
        <v/>
      </c>
      <c r="M55" s="389">
        <f>IF('Report by Object and Function'!D55&gt;0,+'Report by Object and Function'!D55*$M$4,"")</f>
        <v>25134.870851850214</v>
      </c>
      <c r="N55" s="389" t="str">
        <f>IF('Report by Object and Function'!E55&gt;0,+'Report by Object and Function'!E55*$N$4,"")</f>
        <v/>
      </c>
      <c r="O55" s="389" t="str">
        <f>IF('Report by Object and Function'!F55&gt;0,+'Report by Object and Function'!F55*$O$4,"")</f>
        <v/>
      </c>
      <c r="P55" s="389" t="str">
        <f>IF('Report by Object and Function'!G55&gt;0,+'Report by Object and Function'!G55*$P$4,"")</f>
        <v/>
      </c>
      <c r="Q55" s="390">
        <f t="shared" si="3"/>
        <v>25134.870851850214</v>
      </c>
      <c r="S55" s="388" t="str">
        <f>IF('Report by Object and Function'!B55&gt;0,+'Report by Object and Function'!B55*$S$4,"")</f>
        <v/>
      </c>
      <c r="T55" s="389" t="str">
        <f>IF('Report by Object and Function'!C55&gt;0,+'Report by Object and Function'!C55*$T$4,"")</f>
        <v/>
      </c>
      <c r="U55" s="389">
        <f>IF('Report by Object and Function'!D55&gt;0,+'Report by Object and Function'!D55*$U$4,"")</f>
        <v>7012.9810440551246</v>
      </c>
      <c r="V55" s="389" t="str">
        <f>IF('Report by Object and Function'!E55&gt;0,+'Report by Object and Function'!E55*$V$4,"")</f>
        <v/>
      </c>
      <c r="W55" s="389" t="str">
        <f>IF('Report by Object and Function'!F55&gt;0,+'Report by Object and Function'!F55*$W$4,"")</f>
        <v/>
      </c>
      <c r="X55" s="389" t="str">
        <f>IF('Report by Object and Function'!G55&gt;0,+'Report by Object and Function'!G55*$X$4,"")</f>
        <v/>
      </c>
      <c r="Y55" s="390">
        <f t="shared" si="4"/>
        <v>7012.9810440551246</v>
      </c>
      <c r="AA55" s="388" t="str">
        <f>IF('Report by Object and Function'!B55&gt;0,+'Report by Object and Function'!B55*$AA$4,"")</f>
        <v/>
      </c>
      <c r="AB55" s="389" t="str">
        <f>IF('Report by Object and Function'!C55&gt;0,+'Report by Object and Function'!C55*$AB$4,"")</f>
        <v/>
      </c>
      <c r="AC55" s="389">
        <f>IF('Report by Object and Function'!D55&gt;0,+'Report by Object and Function'!D55*$AC$4,"")</f>
        <v>7369.8521040946589</v>
      </c>
      <c r="AD55" s="389" t="str">
        <f>IF('Report by Object and Function'!E55&gt;0,+'Report by Object and Function'!E55*$AD$4,"")</f>
        <v/>
      </c>
      <c r="AE55" s="389" t="str">
        <f>IF('Report by Object and Function'!F55&gt;0,+'Report by Object and Function'!F55*$AE$4,"")</f>
        <v/>
      </c>
      <c r="AF55" s="389" t="str">
        <f>IF('Report by Object and Function'!G55&gt;0,+'Report by Object and Function'!G55*$AF$4,"")</f>
        <v/>
      </c>
      <c r="AG55" s="390">
        <f t="shared" si="5"/>
        <v>7369.8521040946589</v>
      </c>
    </row>
    <row r="56" spans="1:33" x14ac:dyDescent="0.25">
      <c r="A56" s="399" t="s">
        <v>32</v>
      </c>
      <c r="B56" s="400">
        <f>IF('Assign Cost to Functions'!C56&gt;0,+'Assign Cost to Functions'!C56/'Assign Cost to Functions'!$C$4,0)</f>
        <v>0</v>
      </c>
      <c r="C56" s="401">
        <f>IF('Assign Cost to Functions'!D56&gt;0,+'Assign Cost to Functions'!D56/'Assign Cost to Functions'!$D$4,0)</f>
        <v>0</v>
      </c>
      <c r="D56" s="401">
        <f>IF('Assign Cost to Functions'!E56&gt;0,+'Assign Cost to Functions'!E56/'Assign Cost to Functions'!$E$4,0)</f>
        <v>1.96792814412878E-3</v>
      </c>
      <c r="E56" s="401">
        <f>IF('Assign Cost to Functions'!F56&gt;0,+'Assign Cost to Functions'!F56/'Assign Cost to Functions'!$F$4,0)</f>
        <v>0</v>
      </c>
      <c r="F56" s="401">
        <f>IF('Assign Cost to Functions'!G56&gt;0,+'Assign Cost to Functions'!G56/'Assign Cost to Functions'!$G$4,0)</f>
        <v>0</v>
      </c>
      <c r="G56" s="402">
        <f>IF('Assign Cost to Functions'!H56&gt;0,+'Assign Cost to Functions'!H56/'Assign Cost to Functions'!$H$4,0)</f>
        <v>0</v>
      </c>
      <c r="I56" s="403">
        <f>+'Assign Cost to Functions'!B56</f>
        <v>1123.056</v>
      </c>
      <c r="K56" s="404" t="str">
        <f>IF('Report by Object and Function'!B56&gt;0,+'Report by Object and Function'!B56*$K$4,"")</f>
        <v/>
      </c>
      <c r="L56" s="405" t="str">
        <f>IF('Report by Object and Function'!C56&gt;0,+'Report by Object and Function'!C56*$L$4,"")</f>
        <v/>
      </c>
      <c r="M56" s="405">
        <f>IF('Report by Object and Function'!D56&gt;0,+'Report by Object and Function'!D56*$M$4,"")</f>
        <v>714.30940217061936</v>
      </c>
      <c r="N56" s="405" t="str">
        <f>IF('Report by Object and Function'!E56&gt;0,+'Report by Object and Function'!E56*$N$4,"")</f>
        <v/>
      </c>
      <c r="O56" s="405" t="str">
        <f>IF('Report by Object and Function'!F56&gt;0,+'Report by Object and Function'!F56*$O$4,"")</f>
        <v/>
      </c>
      <c r="P56" s="405" t="str">
        <f>IF('Report by Object and Function'!G56&gt;0,+'Report by Object and Function'!G56*$P$4,"")</f>
        <v/>
      </c>
      <c r="Q56" s="406">
        <f t="shared" si="3"/>
        <v>714.30940217061936</v>
      </c>
      <c r="S56" s="404" t="str">
        <f>IF('Report by Object and Function'!B56&gt;0,+'Report by Object and Function'!B56*$S$4,"")</f>
        <v/>
      </c>
      <c r="T56" s="405" t="str">
        <f>IF('Report by Object and Function'!C56&gt;0,+'Report by Object and Function'!C56*$T$4,"")</f>
        <v/>
      </c>
      <c r="U56" s="405">
        <f>IF('Report by Object and Function'!D56&gt;0,+'Report by Object and Function'!D56*$U$4,"")</f>
        <v>199.30232888561471</v>
      </c>
      <c r="V56" s="405" t="str">
        <f>IF('Report by Object and Function'!E56&gt;0,+'Report by Object and Function'!E56*$V$4,"")</f>
        <v/>
      </c>
      <c r="W56" s="405" t="str">
        <f>IF('Report by Object and Function'!F56&gt;0,+'Report by Object and Function'!F56*$W$4,"")</f>
        <v/>
      </c>
      <c r="X56" s="405" t="str">
        <f>IF('Report by Object and Function'!G56&gt;0,+'Report by Object and Function'!G56*$X$4,"")</f>
        <v/>
      </c>
      <c r="Y56" s="406">
        <f t="shared" si="4"/>
        <v>199.30232888561471</v>
      </c>
      <c r="AA56" s="404" t="str">
        <f>IF('Report by Object and Function'!B56&gt;0,+'Report by Object and Function'!B56*$AA$4,"")</f>
        <v/>
      </c>
      <c r="AB56" s="405" t="str">
        <f>IF('Report by Object and Function'!C56&gt;0,+'Report by Object and Function'!C56*$AB$4,"")</f>
        <v/>
      </c>
      <c r="AC56" s="405">
        <f>IF('Report by Object and Function'!D56&gt;0,+'Report by Object and Function'!D56*$AC$4,"")</f>
        <v>209.44426894376585</v>
      </c>
      <c r="AD56" s="405" t="str">
        <f>IF('Report by Object and Function'!E56&gt;0,+'Report by Object and Function'!E56*$AD$4,"")</f>
        <v/>
      </c>
      <c r="AE56" s="405" t="str">
        <f>IF('Report by Object and Function'!F56&gt;0,+'Report by Object and Function'!F56*$AE$4,"")</f>
        <v/>
      </c>
      <c r="AF56" s="405" t="str">
        <f>IF('Report by Object and Function'!G56&gt;0,+'Report by Object and Function'!G56*$AF$4,"")</f>
        <v/>
      </c>
      <c r="AG56" s="406">
        <f t="shared" si="5"/>
        <v>209.44426894376585</v>
      </c>
    </row>
    <row r="57" spans="1:33" x14ac:dyDescent="0.25">
      <c r="A57" s="407"/>
      <c r="S57" s="380"/>
      <c r="T57" s="380"/>
      <c r="U57" s="380"/>
      <c r="V57" s="380"/>
      <c r="W57" s="380"/>
      <c r="X57" s="380"/>
      <c r="Y57" s="380"/>
      <c r="AA57" s="380"/>
      <c r="AB57" s="380"/>
      <c r="AC57" s="380"/>
      <c r="AD57" s="380"/>
      <c r="AE57" s="380"/>
      <c r="AF57" s="380"/>
      <c r="AG57" s="380"/>
    </row>
    <row r="58" spans="1:33" x14ac:dyDescent="0.25">
      <c r="A58" s="391"/>
      <c r="S58" s="380"/>
      <c r="T58" s="380"/>
      <c r="U58" s="380"/>
      <c r="V58" s="380"/>
      <c r="W58" s="380"/>
      <c r="X58" s="380"/>
      <c r="Y58" s="380"/>
      <c r="AA58" s="380"/>
      <c r="AB58" s="380"/>
      <c r="AC58" s="380"/>
      <c r="AD58" s="380"/>
      <c r="AE58" s="380"/>
      <c r="AF58" s="380"/>
      <c r="AG58" s="380"/>
    </row>
    <row r="59" spans="1:33" x14ac:dyDescent="0.25">
      <c r="A59" s="391"/>
      <c r="S59" s="380"/>
      <c r="T59" s="380"/>
      <c r="U59" s="380"/>
      <c r="V59" s="380"/>
      <c r="W59" s="380"/>
      <c r="X59" s="380"/>
      <c r="Y59" s="380"/>
      <c r="AA59" s="380"/>
      <c r="AB59" s="380"/>
      <c r="AC59" s="380"/>
      <c r="AD59" s="380"/>
      <c r="AE59" s="380"/>
      <c r="AF59" s="380"/>
      <c r="AG59" s="380"/>
    </row>
    <row r="60" spans="1:33" x14ac:dyDescent="0.25">
      <c r="A60" s="391"/>
      <c r="S60" s="380"/>
      <c r="T60" s="380"/>
      <c r="U60" s="380"/>
      <c r="V60" s="380"/>
      <c r="W60" s="380"/>
      <c r="X60" s="380"/>
      <c r="Y60" s="380"/>
      <c r="AA60" s="380"/>
      <c r="AB60" s="380"/>
      <c r="AC60" s="380"/>
      <c r="AD60" s="380"/>
      <c r="AE60" s="380"/>
      <c r="AF60" s="380"/>
      <c r="AG60" s="380"/>
    </row>
    <row r="61" spans="1:33" x14ac:dyDescent="0.25">
      <c r="A61" s="391"/>
      <c r="S61" s="380"/>
      <c r="T61" s="380"/>
      <c r="U61" s="380"/>
      <c r="V61" s="380"/>
      <c r="W61" s="380"/>
      <c r="X61" s="380"/>
      <c r="Y61" s="380"/>
      <c r="AA61" s="380"/>
      <c r="AB61" s="380"/>
      <c r="AC61" s="380"/>
      <c r="AD61" s="380"/>
      <c r="AE61" s="380"/>
      <c r="AF61" s="380"/>
      <c r="AG61" s="380"/>
    </row>
    <row r="62" spans="1:33" x14ac:dyDescent="0.25">
      <c r="A62" s="391"/>
      <c r="S62" s="380"/>
      <c r="T62" s="380"/>
      <c r="U62" s="380"/>
      <c r="V62" s="380"/>
      <c r="W62" s="380"/>
      <c r="X62" s="380"/>
      <c r="Y62" s="380"/>
      <c r="AA62" s="380"/>
      <c r="AB62" s="380"/>
      <c r="AC62" s="380"/>
      <c r="AD62" s="380"/>
      <c r="AE62" s="380"/>
      <c r="AF62" s="380"/>
      <c r="AG62" s="380"/>
    </row>
    <row r="63" spans="1:33" x14ac:dyDescent="0.25">
      <c r="A63" s="391"/>
      <c r="S63" s="380"/>
      <c r="T63" s="380"/>
      <c r="U63" s="380"/>
      <c r="V63" s="380"/>
      <c r="W63" s="380"/>
      <c r="X63" s="380"/>
      <c r="Y63" s="380"/>
      <c r="AA63" s="380"/>
      <c r="AB63" s="380"/>
      <c r="AC63" s="380"/>
      <c r="AD63" s="380"/>
      <c r="AE63" s="380"/>
      <c r="AF63" s="380"/>
      <c r="AG63" s="380"/>
    </row>
    <row r="64" spans="1:33" x14ac:dyDescent="0.25">
      <c r="A64" s="391"/>
      <c r="S64" s="380"/>
      <c r="T64" s="380"/>
      <c r="U64" s="380"/>
      <c r="V64" s="380"/>
      <c r="W64" s="380"/>
      <c r="X64" s="380"/>
      <c r="Y64" s="380"/>
      <c r="AA64" s="380"/>
      <c r="AB64" s="380"/>
      <c r="AC64" s="380"/>
      <c r="AD64" s="380"/>
      <c r="AE64" s="380"/>
      <c r="AF64" s="380"/>
      <c r="AG64" s="380"/>
    </row>
    <row r="65" spans="1:33" x14ac:dyDescent="0.25">
      <c r="A65" s="391"/>
      <c r="S65" s="380"/>
      <c r="T65" s="380"/>
      <c r="U65" s="380"/>
      <c r="V65" s="380"/>
      <c r="W65" s="380"/>
      <c r="X65" s="380"/>
      <c r="Y65" s="380"/>
      <c r="AA65" s="380"/>
      <c r="AB65" s="380"/>
      <c r="AC65" s="380"/>
      <c r="AD65" s="380"/>
      <c r="AE65" s="380"/>
      <c r="AF65" s="380"/>
      <c r="AG65" s="380"/>
    </row>
    <row r="66" spans="1:33" x14ac:dyDescent="0.25">
      <c r="A66" s="391"/>
    </row>
    <row r="67" spans="1:33" x14ac:dyDescent="0.25">
      <c r="A67" s="40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7"/>
  <sheetViews>
    <sheetView zoomScale="80" zoomScaleNormal="80" workbookViewId="0">
      <pane xSplit="1" ySplit="3" topLeftCell="I4" activePane="bottomRight" state="frozen"/>
      <selection pane="topRight" activeCell="D1" sqref="D1"/>
      <selection pane="bottomLeft" activeCell="A4" sqref="A4"/>
      <selection pane="bottomRight" activeCell="N15" sqref="N15"/>
    </sheetView>
  </sheetViews>
  <sheetFormatPr defaultColWidth="9.140625" defaultRowHeight="15" x14ac:dyDescent="0.25"/>
  <cols>
    <col min="1" max="1" width="25.28515625" style="223" customWidth="1"/>
    <col min="2" max="2" width="10.85546875" style="223" customWidth="1"/>
    <col min="3" max="3" width="8.28515625" style="223" customWidth="1"/>
    <col min="4" max="6" width="13.28515625" style="223" customWidth="1"/>
    <col min="7" max="7" width="9.42578125" style="223" customWidth="1"/>
    <col min="8" max="8" width="6.7109375" style="222" customWidth="1"/>
    <col min="9" max="9" width="2.140625" style="223" customWidth="1"/>
    <col min="10" max="10" width="12.140625" style="223" customWidth="1"/>
    <col min="11" max="11" width="8.7109375" style="223" customWidth="1"/>
    <col min="12" max="13" width="12.140625" style="223" customWidth="1"/>
    <col min="14" max="14" width="12.7109375" style="223" customWidth="1"/>
    <col min="15" max="15" width="9.7109375" style="223" customWidth="1"/>
    <col min="16" max="16" width="7" style="222" customWidth="1"/>
    <col min="17" max="17" width="1.7109375" style="223" customWidth="1"/>
    <col min="18" max="18" width="12.140625" style="223" customWidth="1"/>
    <col min="19" max="19" width="8.7109375" style="223" customWidth="1"/>
    <col min="20" max="21" width="12.140625" style="223" customWidth="1"/>
    <col min="22" max="22" width="12.7109375" style="223" customWidth="1"/>
    <col min="23" max="23" width="9.7109375" style="223" customWidth="1"/>
    <col min="24" max="24" width="7" style="222" customWidth="1"/>
    <col min="25" max="25" width="2.28515625" style="223" customWidth="1"/>
    <col min="26" max="26" width="12.140625" style="223" customWidth="1"/>
    <col min="27" max="27" width="8.7109375" style="223" customWidth="1"/>
    <col min="28" max="29" width="12.140625" style="223" customWidth="1"/>
    <col min="30" max="30" width="12.7109375" style="223" customWidth="1"/>
    <col min="31" max="31" width="9.7109375" style="223" customWidth="1"/>
    <col min="32" max="32" width="7" style="222" customWidth="1"/>
    <col min="52" max="16384" width="9.140625" style="223"/>
  </cols>
  <sheetData>
    <row r="1" spans="1:32" s="194" customFormat="1" ht="18" customHeight="1" x14ac:dyDescent="0.25">
      <c r="A1" s="418"/>
      <c r="B1" s="294" t="s">
        <v>119</v>
      </c>
      <c r="C1" s="294"/>
      <c r="D1" s="192"/>
      <c r="E1" s="192"/>
      <c r="F1" s="192"/>
      <c r="G1" s="192"/>
      <c r="H1" s="196"/>
      <c r="J1" s="315" t="s">
        <v>118</v>
      </c>
      <c r="K1" s="294"/>
      <c r="L1" s="192"/>
      <c r="M1" s="192"/>
      <c r="N1" s="192"/>
      <c r="O1" s="192"/>
      <c r="P1" s="316"/>
      <c r="R1" s="315" t="s">
        <v>120</v>
      </c>
      <c r="S1" s="294"/>
      <c r="T1" s="192"/>
      <c r="U1" s="192"/>
      <c r="V1" s="192"/>
      <c r="W1" s="192"/>
      <c r="X1" s="316"/>
      <c r="Z1" s="315" t="s">
        <v>133</v>
      </c>
      <c r="AA1" s="294"/>
      <c r="AB1" s="192"/>
      <c r="AC1" s="192"/>
      <c r="AD1" s="192"/>
      <c r="AE1" s="192"/>
      <c r="AF1" s="316"/>
    </row>
    <row r="2" spans="1:32" s="194" customFormat="1" ht="38.25" customHeight="1" x14ac:dyDescent="0.25">
      <c r="A2" s="190" t="s">
        <v>8</v>
      </c>
      <c r="B2" s="276" t="s">
        <v>33</v>
      </c>
      <c r="C2" s="198" t="s">
        <v>58</v>
      </c>
      <c r="D2" s="198" t="s">
        <v>69</v>
      </c>
      <c r="E2" s="198" t="s">
        <v>40</v>
      </c>
      <c r="F2" s="198" t="s">
        <v>34</v>
      </c>
      <c r="G2" s="199" t="s">
        <v>35</v>
      </c>
      <c r="H2" s="274" t="s">
        <v>2</v>
      </c>
      <c r="J2" s="276" t="s">
        <v>33</v>
      </c>
      <c r="K2" s="198" t="s">
        <v>58</v>
      </c>
      <c r="L2" s="198" t="s">
        <v>69</v>
      </c>
      <c r="M2" s="198" t="s">
        <v>40</v>
      </c>
      <c r="N2" s="198" t="s">
        <v>34</v>
      </c>
      <c r="O2" s="199" t="s">
        <v>35</v>
      </c>
      <c r="P2" s="274" t="s">
        <v>2</v>
      </c>
      <c r="R2" s="276" t="s">
        <v>33</v>
      </c>
      <c r="S2" s="198" t="s">
        <v>58</v>
      </c>
      <c r="T2" s="198" t="s">
        <v>69</v>
      </c>
      <c r="U2" s="198" t="s">
        <v>40</v>
      </c>
      <c r="V2" s="198" t="s">
        <v>34</v>
      </c>
      <c r="W2" s="199" t="s">
        <v>35</v>
      </c>
      <c r="X2" s="274" t="s">
        <v>2</v>
      </c>
      <c r="Z2" s="276" t="s">
        <v>33</v>
      </c>
      <c r="AA2" s="198" t="s">
        <v>58</v>
      </c>
      <c r="AB2" s="198" t="s">
        <v>69</v>
      </c>
      <c r="AC2" s="198" t="s">
        <v>40</v>
      </c>
      <c r="AD2" s="198" t="s">
        <v>34</v>
      </c>
      <c r="AE2" s="199" t="s">
        <v>35</v>
      </c>
      <c r="AF2" s="274" t="s">
        <v>2</v>
      </c>
    </row>
    <row r="3" spans="1:32" s="209" customFormat="1" ht="10.15" hidden="1" customHeight="1" x14ac:dyDescent="0.25">
      <c r="A3" s="207"/>
      <c r="B3" s="277"/>
      <c r="G3" s="210"/>
      <c r="H3" s="275"/>
      <c r="J3" s="277"/>
      <c r="O3" s="210"/>
      <c r="P3" s="275"/>
      <c r="R3" s="277"/>
      <c r="W3" s="210"/>
      <c r="X3" s="275"/>
      <c r="Z3" s="277"/>
      <c r="AE3" s="210"/>
      <c r="AF3" s="275"/>
    </row>
    <row r="4" spans="1:32" ht="18" customHeight="1" x14ac:dyDescent="0.25">
      <c r="A4" s="421" t="s">
        <v>9</v>
      </c>
      <c r="B4" s="282">
        <f>+'Report by Object and Function'!K4/'Report by Object and Function'!I4</f>
        <v>0.2586551716397063</v>
      </c>
      <c r="C4" s="283">
        <f>+'Report by Object and Function'!L4/'Report by Object and Function'!I4</f>
        <v>7.6365646166871887E-2</v>
      </c>
      <c r="D4" s="283">
        <f>+'Report by Object and Function'!M4/'Report by Object and Function'!I4</f>
        <v>9.5543696942075665E-2</v>
      </c>
      <c r="E4" s="283">
        <f>+'Report by Object and Function'!N4/'Report by Object and Function'!I4</f>
        <v>2.914522172455226E-3</v>
      </c>
      <c r="F4" s="283">
        <f>+'Report by Object and Function'!O4/'Report by Object and Function'!I4</f>
        <v>0.15828482081110956</v>
      </c>
      <c r="G4" s="284">
        <f>+'Report by Object and Function'!P4/'Report by Object and Function'!I4</f>
        <v>2.6322365299275524E-3</v>
      </c>
      <c r="H4" s="285">
        <f>+'Report by Object and Function'!Q4/'Report by Object and Function'!I4</f>
        <v>0.59439609426214624</v>
      </c>
      <c r="I4" s="278"/>
      <c r="J4" s="282">
        <f>+'Report by Object and Function'!S4/'Report by Object and Function'!I4</f>
        <v>0.10318236058810958</v>
      </c>
      <c r="K4" s="283">
        <f>+'Report by Object and Function'!T4/'Report by Object and Function'!I4</f>
        <v>2.1307084971390281E-2</v>
      </c>
      <c r="L4" s="283">
        <f>+'Report by Object and Function'!U4/'Report by Object and Function'!I4</f>
        <v>2.6658029773978374E-2</v>
      </c>
      <c r="M4" s="283">
        <f>+'Report by Object and Function'!V4/'Report by Object and Function'!I4</f>
        <v>1.0231281331375183E-3</v>
      </c>
      <c r="N4" s="283">
        <f>+'Report by Object and Function'!W4/'Report by Object and Function'!I4</f>
        <v>5.5565078471869131E-2</v>
      </c>
      <c r="O4" s="284">
        <f>+'Report by Object and Function'!X4/'Report by Object and Function'!I4</f>
        <v>0</v>
      </c>
      <c r="P4" s="285">
        <f>+'Report by Object and Function'!Y4/'Report by Object and Function'!I4</f>
        <v>0.20773568193848491</v>
      </c>
      <c r="Q4" s="278"/>
      <c r="R4" s="282">
        <f>+'Report by Object and Function'!AA4/'Report by Object and Function'!I4</f>
        <v>9.3562034861453147E-2</v>
      </c>
      <c r="S4" s="283">
        <f>+'Report by Object and Function'!AB4/'Report by Object and Function'!I4</f>
        <v>2.2391343142391367E-2</v>
      </c>
      <c r="T4" s="283">
        <f>+'Report by Object and Function'!AC4/'Report by Object and Function'!I4</f>
        <v>2.8014582612812821E-2</v>
      </c>
      <c r="U4" s="283">
        <f>+'Report by Object and Function'!AD4/'Report by Object and Function'!I4</f>
        <v>9.745294815699171E-4</v>
      </c>
      <c r="V4" s="283">
        <f>+'Report by Object and Function'!AE4/'Report by Object and Function'!I4</f>
        <v>5.2925733701141543E-2</v>
      </c>
      <c r="W4" s="284">
        <f>+'Report by Object and Function'!AF4/'Report by Object and Function'!I4</f>
        <v>0</v>
      </c>
      <c r="X4" s="285">
        <f>+'Report by Object and Function'!AG4/'Report by Object and Function'!I4</f>
        <v>0.1978682237993688</v>
      </c>
      <c r="Z4" s="282">
        <f>+B4+J4+R4</f>
        <v>0.45539956708926904</v>
      </c>
      <c r="AA4" s="283">
        <f t="shared" ref="AA4:AA56" si="0">+C4+K4+S4</f>
        <v>0.12006407428065353</v>
      </c>
      <c r="AB4" s="283">
        <f t="shared" ref="AB4:AB56" si="1">+D4+L4+T4</f>
        <v>0.15021630932886684</v>
      </c>
      <c r="AC4" s="283">
        <f t="shared" ref="AC4:AC56" si="2">+E4+M4+U4</f>
        <v>4.9121797871626615E-3</v>
      </c>
      <c r="AD4" s="283">
        <f t="shared" ref="AD4:AD56" si="3">+F4+N4+V4</f>
        <v>0.26677563298412027</v>
      </c>
      <c r="AE4" s="284">
        <f t="shared" ref="AE4:AE56" si="4">+G4+O4+W4</f>
        <v>2.6322365299275524E-3</v>
      </c>
      <c r="AF4" s="285">
        <f t="shared" ref="AF4:AF56" si="5">+H4+P4+X4</f>
        <v>1</v>
      </c>
    </row>
    <row r="5" spans="1:32" x14ac:dyDescent="0.25">
      <c r="A5" s="224"/>
      <c r="B5" s="279"/>
      <c r="C5" s="278"/>
      <c r="D5" s="278"/>
      <c r="E5" s="278"/>
      <c r="F5" s="278"/>
      <c r="G5" s="280"/>
      <c r="H5" s="281"/>
      <c r="I5" s="278"/>
      <c r="J5" s="279"/>
      <c r="K5" s="278"/>
      <c r="L5" s="278"/>
      <c r="M5" s="278"/>
      <c r="N5" s="278"/>
      <c r="O5" s="280"/>
      <c r="P5" s="281"/>
      <c r="Q5" s="278"/>
      <c r="R5" s="279"/>
      <c r="S5" s="278"/>
      <c r="T5" s="278"/>
      <c r="U5" s="278"/>
      <c r="V5" s="278"/>
      <c r="W5" s="280"/>
      <c r="X5" s="281"/>
      <c r="Z5" s="279"/>
      <c r="AA5" s="278"/>
      <c r="AB5" s="278"/>
      <c r="AC5" s="278"/>
      <c r="AD5" s="278"/>
      <c r="AE5" s="280"/>
      <c r="AF5" s="281"/>
    </row>
    <row r="6" spans="1:32" ht="18" customHeight="1" x14ac:dyDescent="0.25">
      <c r="A6" s="231" t="s">
        <v>11</v>
      </c>
      <c r="B6" s="282">
        <f>+'Report by Object and Function'!K6/'Report by Object and Function'!I6</f>
        <v>0.39675580816829525</v>
      </c>
      <c r="C6" s="283"/>
      <c r="D6" s="283">
        <f>+'Report by Object and Function'!M6/'Report by Object and Function'!I6</f>
        <v>8.5719172164271024E-2</v>
      </c>
      <c r="E6" s="283"/>
      <c r="F6" s="283">
        <f>+'Report by Object and Function'!O6/'Report by Object and Function'!I6</f>
        <v>9.8898186452916217E-2</v>
      </c>
      <c r="G6" s="284"/>
      <c r="H6" s="285">
        <f>+'Report by Object and Function'!Q6/'Report by Object and Function'!I6</f>
        <v>0.58137316678548245</v>
      </c>
      <c r="I6" s="278"/>
      <c r="J6" s="282">
        <f>+'Report by Object and Function'!S6/'Report by Object and Function'!I6</f>
        <v>0.15827327404407263</v>
      </c>
      <c r="K6" s="283"/>
      <c r="L6" s="283">
        <f>+'Report by Object and Function'!U6/'Report by Object and Function'!I6</f>
        <v>2.3916849744063003E-2</v>
      </c>
      <c r="M6" s="283"/>
      <c r="N6" s="283">
        <f>+'Report by Object and Function'!W6/'Report by Object and Function'!I6</f>
        <v>3.4717703585359437E-2</v>
      </c>
      <c r="O6" s="284"/>
      <c r="P6" s="285">
        <f>+'Report by Object and Function'!Y6/'Report by Object and Function'!I6</f>
        <v>0.21690782737349507</v>
      </c>
      <c r="Q6" s="278"/>
      <c r="R6" s="282">
        <f>+'Report by Object and Function'!AA6/'Report by Object and Function'!I6</f>
        <v>0.14351648381898252</v>
      </c>
      <c r="S6" s="283"/>
      <c r="T6" s="283">
        <f>+'Report by Object and Function'!AC6/'Report by Object and Function'!I6</f>
        <v>2.5133911570888463E-2</v>
      </c>
      <c r="U6" s="283"/>
      <c r="V6" s="283">
        <f>+'Report by Object and Function'!AE6/'Report by Object and Function'!I6</f>
        <v>3.3068610451151427E-2</v>
      </c>
      <c r="W6" s="284"/>
      <c r="X6" s="285">
        <f>+'Report by Object and Function'!AG6/'Report by Object and Function'!I6</f>
        <v>0.20171900584102243</v>
      </c>
      <c r="Z6" s="282">
        <f t="shared" ref="Z6:Z56" si="6">+B6+J6+R6</f>
        <v>0.69854556603135043</v>
      </c>
      <c r="AA6" s="283">
        <f t="shared" si="0"/>
        <v>0</v>
      </c>
      <c r="AB6" s="283">
        <f t="shared" si="1"/>
        <v>0.13476993347922248</v>
      </c>
      <c r="AC6" s="283">
        <f t="shared" si="2"/>
        <v>0</v>
      </c>
      <c r="AD6" s="283">
        <f t="shared" si="3"/>
        <v>0.16668450048942707</v>
      </c>
      <c r="AE6" s="284">
        <f t="shared" si="4"/>
        <v>0</v>
      </c>
      <c r="AF6" s="285">
        <f t="shared" si="5"/>
        <v>0.99999999999999989</v>
      </c>
    </row>
    <row r="7" spans="1:32" ht="18" customHeight="1" x14ac:dyDescent="0.25">
      <c r="A7" s="238" t="s">
        <v>37</v>
      </c>
      <c r="B7" s="279">
        <f>+'Report by Object and Function'!K7/'Report by Object and Function'!I7</f>
        <v>0.56797412718884699</v>
      </c>
      <c r="C7" s="278"/>
      <c r="D7" s="278"/>
      <c r="E7" s="278"/>
      <c r="F7" s="278"/>
      <c r="G7" s="280"/>
      <c r="H7" s="281">
        <f>+'Report by Object and Function'!Q7/'Report by Object and Function'!I7</f>
        <v>0.56797412718884699</v>
      </c>
      <c r="I7" s="278"/>
      <c r="J7" s="279">
        <f>+'Report by Object and Function'!S7/'Report by Object and Function'!I7</f>
        <v>0.22657544724429529</v>
      </c>
      <c r="K7" s="278"/>
      <c r="L7" s="278"/>
      <c r="M7" s="278"/>
      <c r="N7" s="278"/>
      <c r="O7" s="280"/>
      <c r="P7" s="281">
        <f>+'Report by Object and Function'!Y7/'Report by Object and Function'!I7</f>
        <v>0.22657544724429529</v>
      </c>
      <c r="Q7" s="278"/>
      <c r="R7" s="279">
        <f>+'Report by Object and Function'!AA7/'Report by Object and Function'!I7</f>
        <v>0.20545042556685783</v>
      </c>
      <c r="S7" s="278"/>
      <c r="T7" s="278"/>
      <c r="U7" s="278"/>
      <c r="V7" s="278"/>
      <c r="W7" s="280"/>
      <c r="X7" s="281">
        <f>+'Report by Object and Function'!AG7/'Report by Object and Function'!I7</f>
        <v>0.20545042556685783</v>
      </c>
      <c r="Z7" s="279">
        <f t="shared" si="6"/>
        <v>1.0000000000000002</v>
      </c>
      <c r="AA7" s="278">
        <f t="shared" si="0"/>
        <v>0</v>
      </c>
      <c r="AB7" s="278">
        <f t="shared" si="1"/>
        <v>0</v>
      </c>
      <c r="AC7" s="278">
        <f t="shared" si="2"/>
        <v>0</v>
      </c>
      <c r="AD7" s="278">
        <f t="shared" si="3"/>
        <v>0</v>
      </c>
      <c r="AE7" s="280">
        <f t="shared" si="4"/>
        <v>0</v>
      </c>
      <c r="AF7" s="281">
        <f t="shared" si="5"/>
        <v>1.0000000000000002</v>
      </c>
    </row>
    <row r="8" spans="1:32" ht="18" customHeight="1" x14ac:dyDescent="0.25">
      <c r="A8" s="238" t="s">
        <v>39</v>
      </c>
      <c r="B8" s="279">
        <f>+'Report by Object and Function'!K8/'Report by Object and Function'!I8</f>
        <v>0.56797412718884688</v>
      </c>
      <c r="C8" s="278"/>
      <c r="D8" s="278"/>
      <c r="E8" s="278"/>
      <c r="F8" s="278"/>
      <c r="G8" s="280"/>
      <c r="H8" s="281">
        <f>+'Report by Object and Function'!Q8/'Report by Object and Function'!I8</f>
        <v>0.56797412718884688</v>
      </c>
      <c r="I8" s="278"/>
      <c r="J8" s="279">
        <f>+'Report by Object and Function'!S8/'Report by Object and Function'!I8</f>
        <v>0.22657544724429529</v>
      </c>
      <c r="K8" s="278"/>
      <c r="L8" s="278"/>
      <c r="M8" s="278"/>
      <c r="N8" s="278"/>
      <c r="O8" s="280"/>
      <c r="P8" s="281">
        <f>+'Report by Object and Function'!Y8/'Report by Object and Function'!I8</f>
        <v>0.22657544724429529</v>
      </c>
      <c r="Q8" s="278"/>
      <c r="R8" s="279">
        <f>+'Report by Object and Function'!AA8/'Report by Object and Function'!I8</f>
        <v>0.20545042556685783</v>
      </c>
      <c r="S8" s="278"/>
      <c r="T8" s="278"/>
      <c r="U8" s="278"/>
      <c r="V8" s="278"/>
      <c r="W8" s="280"/>
      <c r="X8" s="281">
        <f>+'Report by Object and Function'!AG8/'Report by Object and Function'!I8</f>
        <v>0.20545042556685783</v>
      </c>
      <c r="Z8" s="279">
        <f t="shared" si="6"/>
        <v>1</v>
      </c>
      <c r="AA8" s="278">
        <f t="shared" si="0"/>
        <v>0</v>
      </c>
      <c r="AB8" s="278">
        <f t="shared" si="1"/>
        <v>0</v>
      </c>
      <c r="AC8" s="278">
        <f t="shared" si="2"/>
        <v>0</v>
      </c>
      <c r="AD8" s="278">
        <f t="shared" si="3"/>
        <v>0</v>
      </c>
      <c r="AE8" s="280">
        <f t="shared" si="4"/>
        <v>0</v>
      </c>
      <c r="AF8" s="281">
        <f t="shared" si="5"/>
        <v>1</v>
      </c>
    </row>
    <row r="9" spans="1:32" ht="18" customHeight="1" x14ac:dyDescent="0.25">
      <c r="A9" s="238" t="s">
        <v>16</v>
      </c>
      <c r="B9" s="279"/>
      <c r="C9" s="278"/>
      <c r="D9" s="278">
        <f>+'Report by Object and Function'!M9/'Report by Object and Function'!I9</f>
        <v>0.63604076926762276</v>
      </c>
      <c r="E9" s="278"/>
      <c r="F9" s="278"/>
      <c r="G9" s="280"/>
      <c r="H9" s="281">
        <f>+'Report by Object and Function'!Q9/'Report by Object and Function'!I9</f>
        <v>0.63604076926762276</v>
      </c>
      <c r="I9" s="278"/>
      <c r="J9" s="279"/>
      <c r="K9" s="278"/>
      <c r="L9" s="278">
        <f>+'Report by Object and Function'!U9/'Report by Object and Function'!I9</f>
        <v>0.17746428395878275</v>
      </c>
      <c r="M9" s="278"/>
      <c r="N9" s="278"/>
      <c r="O9" s="280"/>
      <c r="P9" s="281">
        <f>+'Report by Object and Function'!Y9/'Report by Object and Function'!I9</f>
        <v>0.17746428395878275</v>
      </c>
      <c r="Q9" s="278"/>
      <c r="R9" s="279"/>
      <c r="S9" s="278"/>
      <c r="T9" s="278">
        <f>+'Report by Object and Function'!AC9/'Report by Object and Function'!I9</f>
        <v>0.18649494677359443</v>
      </c>
      <c r="U9" s="278"/>
      <c r="V9" s="278"/>
      <c r="W9" s="280"/>
      <c r="X9" s="281">
        <f>+'Report by Object and Function'!AG9/'Report by Object and Function'!I9</f>
        <v>0.18649494677359443</v>
      </c>
      <c r="Z9" s="279">
        <f t="shared" si="6"/>
        <v>0</v>
      </c>
      <c r="AA9" s="278">
        <f t="shared" si="0"/>
        <v>0</v>
      </c>
      <c r="AB9" s="278">
        <f t="shared" si="1"/>
        <v>1</v>
      </c>
      <c r="AC9" s="278">
        <f t="shared" si="2"/>
        <v>0</v>
      </c>
      <c r="AD9" s="278">
        <f t="shared" si="3"/>
        <v>0</v>
      </c>
      <c r="AE9" s="280">
        <f t="shared" si="4"/>
        <v>0</v>
      </c>
      <c r="AF9" s="281">
        <f t="shared" si="5"/>
        <v>1</v>
      </c>
    </row>
    <row r="10" spans="1:32" ht="18" customHeight="1" x14ac:dyDescent="0.25">
      <c r="A10" s="238" t="s">
        <v>38</v>
      </c>
      <c r="B10" s="279"/>
      <c r="C10" s="278"/>
      <c r="D10" s="278"/>
      <c r="E10" s="278"/>
      <c r="F10" s="278">
        <f>+'Report by Object and Function'!O10/'Report by Object and Function'!I10</f>
        <v>0.59332563113262837</v>
      </c>
      <c r="G10" s="280"/>
      <c r="H10" s="281">
        <f>+'Report by Object and Function'!Q10/'Report by Object and Function'!I10</f>
        <v>0.59332563113262837</v>
      </c>
      <c r="I10" s="278"/>
      <c r="J10" s="279"/>
      <c r="K10" s="278"/>
      <c r="L10" s="278"/>
      <c r="M10" s="278"/>
      <c r="N10" s="278">
        <f>+'Report by Object and Function'!W10/'Report by Object and Function'!I10</f>
        <v>0.20828393451952426</v>
      </c>
      <c r="O10" s="280"/>
      <c r="P10" s="281">
        <f>+'Report by Object and Function'!Y10/'Report by Object and Function'!I10</f>
        <v>0.20828393451952426</v>
      </c>
      <c r="Q10" s="278"/>
      <c r="R10" s="279"/>
      <c r="S10" s="278"/>
      <c r="T10" s="278"/>
      <c r="U10" s="278"/>
      <c r="V10" s="278">
        <f>+'Report by Object and Function'!AE10/'Report by Object and Function'!I10</f>
        <v>0.19839043434784742</v>
      </c>
      <c r="W10" s="280"/>
      <c r="X10" s="281">
        <f>+'Report by Object and Function'!AG10/'Report by Object and Function'!I10</f>
        <v>0.19839043434784742</v>
      </c>
      <c r="Z10" s="279">
        <f t="shared" si="6"/>
        <v>0</v>
      </c>
      <c r="AA10" s="278">
        <f t="shared" si="0"/>
        <v>0</v>
      </c>
      <c r="AB10" s="278">
        <f t="shared" si="1"/>
        <v>0</v>
      </c>
      <c r="AC10" s="278">
        <f t="shared" si="2"/>
        <v>0</v>
      </c>
      <c r="AD10" s="278">
        <f t="shared" si="3"/>
        <v>1</v>
      </c>
      <c r="AE10" s="280">
        <f t="shared" si="4"/>
        <v>0</v>
      </c>
      <c r="AF10" s="281">
        <f t="shared" si="5"/>
        <v>1</v>
      </c>
    </row>
    <row r="11" spans="1:32" ht="18" customHeight="1" x14ac:dyDescent="0.25">
      <c r="A11" s="231" t="s">
        <v>12</v>
      </c>
      <c r="B11" s="282">
        <f>+'Report by Object and Function'!K11/'Report by Object and Function'!I11</f>
        <v>0.39675580816829525</v>
      </c>
      <c r="C11" s="283"/>
      <c r="D11" s="283">
        <f>+'Report by Object and Function'!M11/'Report by Object and Function'!I11</f>
        <v>8.5719172164271037E-2</v>
      </c>
      <c r="E11" s="283"/>
      <c r="F11" s="283">
        <f>+'Report by Object and Function'!O11/'Report by Object and Function'!I11</f>
        <v>9.8898186452916217E-2</v>
      </c>
      <c r="G11" s="284"/>
      <c r="H11" s="285">
        <f>+'Report by Object and Function'!Q11/'Report by Object and Function'!I11</f>
        <v>0.58137316678548256</v>
      </c>
      <c r="I11" s="278"/>
      <c r="J11" s="282">
        <f>+'Report by Object and Function'!S11/'Report by Object and Function'!I11</f>
        <v>0.15827327404407263</v>
      </c>
      <c r="K11" s="283"/>
      <c r="L11" s="283">
        <f>+'Report by Object and Function'!U11/'Report by Object and Function'!I11</f>
        <v>2.3916849744063003E-2</v>
      </c>
      <c r="M11" s="283"/>
      <c r="N11" s="283">
        <f>+'Report by Object and Function'!W11/'Report by Object and Function'!I11</f>
        <v>3.4717703585359437E-2</v>
      </c>
      <c r="O11" s="284"/>
      <c r="P11" s="285">
        <f>+'Report by Object and Function'!Y11/'Report by Object and Function'!I11</f>
        <v>0.21690782737349509</v>
      </c>
      <c r="Q11" s="278"/>
      <c r="R11" s="282">
        <f>+'Report by Object and Function'!AA11/'Report by Object and Function'!I11</f>
        <v>0.14351648381898252</v>
      </c>
      <c r="S11" s="283"/>
      <c r="T11" s="283">
        <f>+'Report by Object and Function'!AC11/'Report by Object and Function'!I11</f>
        <v>2.5133911570888463E-2</v>
      </c>
      <c r="U11" s="283"/>
      <c r="V11" s="283">
        <f>+'Report by Object and Function'!AE11/'Report by Object and Function'!I11</f>
        <v>3.3068610451151427E-2</v>
      </c>
      <c r="W11" s="284"/>
      <c r="X11" s="285">
        <f>+'Report by Object and Function'!AG11/'Report by Object and Function'!I11</f>
        <v>0.20171900584102243</v>
      </c>
      <c r="Z11" s="282">
        <f t="shared" si="6"/>
        <v>0.69854556603135043</v>
      </c>
      <c r="AA11" s="283">
        <f t="shared" si="0"/>
        <v>0</v>
      </c>
      <c r="AB11" s="283">
        <f t="shared" si="1"/>
        <v>0.1347699334792225</v>
      </c>
      <c r="AC11" s="283">
        <f t="shared" si="2"/>
        <v>0</v>
      </c>
      <c r="AD11" s="283">
        <f t="shared" si="3"/>
        <v>0.16668450048942707</v>
      </c>
      <c r="AE11" s="284">
        <f t="shared" si="4"/>
        <v>0</v>
      </c>
      <c r="AF11" s="285">
        <f t="shared" si="5"/>
        <v>1</v>
      </c>
    </row>
    <row r="12" spans="1:32" ht="18" customHeight="1" x14ac:dyDescent="0.25">
      <c r="A12" s="238" t="s">
        <v>37</v>
      </c>
      <c r="B12" s="279">
        <f>+'Report by Object and Function'!K12/'Report by Object and Function'!I12</f>
        <v>0.56797412718884688</v>
      </c>
      <c r="C12" s="278"/>
      <c r="D12" s="278"/>
      <c r="E12" s="278"/>
      <c r="F12" s="278"/>
      <c r="G12" s="280"/>
      <c r="H12" s="281">
        <f>+'Report by Object and Function'!Q12/'Report by Object and Function'!I12</f>
        <v>0.56797412718884688</v>
      </c>
      <c r="I12" s="278"/>
      <c r="J12" s="279">
        <f>+'Report by Object and Function'!S12/'Report by Object and Function'!I12</f>
        <v>0.22657544724429526</v>
      </c>
      <c r="K12" s="278"/>
      <c r="L12" s="278"/>
      <c r="M12" s="278"/>
      <c r="N12" s="278"/>
      <c r="O12" s="280"/>
      <c r="P12" s="281">
        <f>+'Report by Object and Function'!Y12/'Report by Object and Function'!I12</f>
        <v>0.22657544724429526</v>
      </c>
      <c r="Q12" s="278"/>
      <c r="R12" s="279">
        <f>+'Report by Object and Function'!AA12/'Report by Object and Function'!I12</f>
        <v>0.2054504255668578</v>
      </c>
      <c r="S12" s="278"/>
      <c r="T12" s="278"/>
      <c r="U12" s="278"/>
      <c r="V12" s="278"/>
      <c r="W12" s="280"/>
      <c r="X12" s="281">
        <f>+'Report by Object and Function'!AG12/'Report by Object and Function'!I12</f>
        <v>0.2054504255668578</v>
      </c>
      <c r="Z12" s="279">
        <f t="shared" si="6"/>
        <v>0.99999999999999989</v>
      </c>
      <c r="AA12" s="278">
        <f t="shared" si="0"/>
        <v>0</v>
      </c>
      <c r="AB12" s="278">
        <f t="shared" si="1"/>
        <v>0</v>
      </c>
      <c r="AC12" s="278">
        <f t="shared" si="2"/>
        <v>0</v>
      </c>
      <c r="AD12" s="278">
        <f t="shared" si="3"/>
        <v>0</v>
      </c>
      <c r="AE12" s="280">
        <f t="shared" si="4"/>
        <v>0</v>
      </c>
      <c r="AF12" s="281">
        <f t="shared" si="5"/>
        <v>0.99999999999999989</v>
      </c>
    </row>
    <row r="13" spans="1:32" ht="18" customHeight="1" x14ac:dyDescent="0.25">
      <c r="A13" s="238" t="s">
        <v>39</v>
      </c>
      <c r="B13" s="279">
        <f>+'Report by Object and Function'!K13/'Report by Object and Function'!I13</f>
        <v>0.56797412718884688</v>
      </c>
      <c r="C13" s="278"/>
      <c r="D13" s="278"/>
      <c r="E13" s="278"/>
      <c r="F13" s="278"/>
      <c r="G13" s="280"/>
      <c r="H13" s="281">
        <f>+'Report by Object and Function'!Q13/'Report by Object and Function'!I13</f>
        <v>0.56797412718884688</v>
      </c>
      <c r="I13" s="278"/>
      <c r="J13" s="279">
        <f>+'Report by Object and Function'!S13/'Report by Object and Function'!I13</f>
        <v>0.22657544724429529</v>
      </c>
      <c r="K13" s="278"/>
      <c r="L13" s="278"/>
      <c r="M13" s="278"/>
      <c r="N13" s="278"/>
      <c r="O13" s="280"/>
      <c r="P13" s="281">
        <f>+'Report by Object and Function'!Y13/'Report by Object and Function'!I13</f>
        <v>0.22657544724429529</v>
      </c>
      <c r="Q13" s="278"/>
      <c r="R13" s="279">
        <f>+'Report by Object and Function'!AA13/'Report by Object and Function'!I13</f>
        <v>0.20545042556685783</v>
      </c>
      <c r="S13" s="278"/>
      <c r="T13" s="278"/>
      <c r="U13" s="278"/>
      <c r="V13" s="278"/>
      <c r="W13" s="280"/>
      <c r="X13" s="281">
        <f>+'Report by Object and Function'!AG13/'Report by Object and Function'!I13</f>
        <v>0.20545042556685783</v>
      </c>
      <c r="Z13" s="279">
        <f t="shared" si="6"/>
        <v>1</v>
      </c>
      <c r="AA13" s="278">
        <f t="shared" si="0"/>
        <v>0</v>
      </c>
      <c r="AB13" s="278">
        <f t="shared" si="1"/>
        <v>0</v>
      </c>
      <c r="AC13" s="278">
        <f t="shared" si="2"/>
        <v>0</v>
      </c>
      <c r="AD13" s="278">
        <f t="shared" si="3"/>
        <v>0</v>
      </c>
      <c r="AE13" s="280">
        <f t="shared" si="4"/>
        <v>0</v>
      </c>
      <c r="AF13" s="281">
        <f t="shared" si="5"/>
        <v>1</v>
      </c>
    </row>
    <row r="14" spans="1:32" ht="18" customHeight="1" x14ac:dyDescent="0.25">
      <c r="A14" s="238" t="s">
        <v>16</v>
      </c>
      <c r="B14" s="279"/>
      <c r="C14" s="278"/>
      <c r="D14" s="278">
        <f>+'Report by Object and Function'!M14/'Report by Object and Function'!I14</f>
        <v>0.63604076926762276</v>
      </c>
      <c r="E14" s="278"/>
      <c r="F14" s="278"/>
      <c r="G14" s="280"/>
      <c r="H14" s="281">
        <f>+'Report by Object and Function'!Q14/'Report by Object and Function'!I14</f>
        <v>0.63604076926762276</v>
      </c>
      <c r="I14" s="278"/>
      <c r="J14" s="279"/>
      <c r="K14" s="278"/>
      <c r="L14" s="278">
        <f>+'Report by Object and Function'!U14/'Report by Object and Function'!I14</f>
        <v>0.17746428395878275</v>
      </c>
      <c r="M14" s="278"/>
      <c r="N14" s="278"/>
      <c r="O14" s="280"/>
      <c r="P14" s="281">
        <f>+'Report by Object and Function'!Y14/'Report by Object and Function'!I14</f>
        <v>0.17746428395878275</v>
      </c>
      <c r="Q14" s="278"/>
      <c r="R14" s="279"/>
      <c r="S14" s="278"/>
      <c r="T14" s="278">
        <f>+'Report by Object and Function'!AC14/'Report by Object and Function'!I14</f>
        <v>0.18649494677359443</v>
      </c>
      <c r="U14" s="278"/>
      <c r="V14" s="278"/>
      <c r="W14" s="280"/>
      <c r="X14" s="281">
        <f>+'Report by Object and Function'!AG14/'Report by Object and Function'!I14</f>
        <v>0.18649494677359443</v>
      </c>
      <c r="Z14" s="279">
        <f t="shared" si="6"/>
        <v>0</v>
      </c>
      <c r="AA14" s="278">
        <f t="shared" si="0"/>
        <v>0</v>
      </c>
      <c r="AB14" s="278">
        <f t="shared" si="1"/>
        <v>1</v>
      </c>
      <c r="AC14" s="278">
        <f t="shared" si="2"/>
        <v>0</v>
      </c>
      <c r="AD14" s="278">
        <f t="shared" si="3"/>
        <v>0</v>
      </c>
      <c r="AE14" s="280">
        <f t="shared" si="4"/>
        <v>0</v>
      </c>
      <c r="AF14" s="281">
        <f t="shared" si="5"/>
        <v>1</v>
      </c>
    </row>
    <row r="15" spans="1:32" ht="18" customHeight="1" x14ac:dyDescent="0.25">
      <c r="A15" s="238" t="s">
        <v>38</v>
      </c>
      <c r="B15" s="279"/>
      <c r="C15" s="278"/>
      <c r="D15" s="278"/>
      <c r="E15" s="278"/>
      <c r="F15" s="278">
        <f>+'Report by Object and Function'!O15/'Report by Object and Function'!I15</f>
        <v>0.59332563113262826</v>
      </c>
      <c r="G15" s="280"/>
      <c r="H15" s="281">
        <f>+'Report by Object and Function'!Q15/'Report by Object and Function'!I15</f>
        <v>0.59332563113262826</v>
      </c>
      <c r="I15" s="278"/>
      <c r="J15" s="279"/>
      <c r="K15" s="278"/>
      <c r="L15" s="278"/>
      <c r="M15" s="278"/>
      <c r="N15" s="425">
        <f>+'Report by Object and Function'!W15/'Report by Object and Function'!I15</f>
        <v>0.20828393451952423</v>
      </c>
      <c r="O15" s="280"/>
      <c r="P15" s="281">
        <f>+'Report by Object and Function'!Y15/'Report by Object and Function'!I15</f>
        <v>0.20828393451952423</v>
      </c>
      <c r="Q15" s="278"/>
      <c r="R15" s="279"/>
      <c r="S15" s="278"/>
      <c r="T15" s="278"/>
      <c r="U15" s="278"/>
      <c r="V15" s="278">
        <f>+'Report by Object and Function'!AE15/'Report by Object and Function'!I15</f>
        <v>0.19839043434784742</v>
      </c>
      <c r="W15" s="280"/>
      <c r="X15" s="281">
        <f>+'Report by Object and Function'!AG15/'Report by Object and Function'!I15</f>
        <v>0.19839043434784742</v>
      </c>
      <c r="Z15" s="279">
        <f t="shared" si="6"/>
        <v>0</v>
      </c>
      <c r="AA15" s="278">
        <f t="shared" si="0"/>
        <v>0</v>
      </c>
      <c r="AB15" s="278">
        <f t="shared" si="1"/>
        <v>0</v>
      </c>
      <c r="AC15" s="278">
        <f t="shared" si="2"/>
        <v>0</v>
      </c>
      <c r="AD15" s="278">
        <f t="shared" si="3"/>
        <v>0.99999999999999989</v>
      </c>
      <c r="AE15" s="280">
        <f t="shared" si="4"/>
        <v>0</v>
      </c>
      <c r="AF15" s="281">
        <f t="shared" si="5"/>
        <v>0.99999999999999989</v>
      </c>
    </row>
    <row r="16" spans="1:32" ht="18" customHeight="1" x14ac:dyDescent="0.25">
      <c r="A16" s="231" t="s">
        <v>13</v>
      </c>
      <c r="B16" s="282"/>
      <c r="C16" s="283"/>
      <c r="D16" s="283"/>
      <c r="E16" s="283"/>
      <c r="F16" s="283">
        <f>+'Report by Object and Function'!O16/'Report by Object and Function'!I16</f>
        <v>0.59332563113262826</v>
      </c>
      <c r="G16" s="284"/>
      <c r="H16" s="285">
        <f>+'Report by Object and Function'!Q16/'Report by Object and Function'!I16</f>
        <v>0.59332563113262826</v>
      </c>
      <c r="I16" s="278"/>
      <c r="J16" s="282"/>
      <c r="K16" s="283"/>
      <c r="L16" s="283"/>
      <c r="M16" s="283"/>
      <c r="N16" s="283">
        <f>+'Report by Object and Function'!W16/'Report by Object and Function'!I16</f>
        <v>0.20828393451952421</v>
      </c>
      <c r="O16" s="284"/>
      <c r="P16" s="285">
        <f>+'Report by Object and Function'!Y16/'Report by Object and Function'!I16</f>
        <v>0.20828393451952421</v>
      </c>
      <c r="Q16" s="278"/>
      <c r="R16" s="282"/>
      <c r="S16" s="283"/>
      <c r="T16" s="283"/>
      <c r="U16" s="283"/>
      <c r="V16" s="283">
        <f>+'Report by Object and Function'!AE16/'Report by Object and Function'!I16</f>
        <v>0.19839043434784742</v>
      </c>
      <c r="W16" s="284"/>
      <c r="X16" s="285">
        <f>+'Report by Object and Function'!AG16/'Report by Object and Function'!I16</f>
        <v>0.19839043434784742</v>
      </c>
      <c r="Z16" s="282">
        <f t="shared" si="6"/>
        <v>0</v>
      </c>
      <c r="AA16" s="283">
        <f t="shared" si="0"/>
        <v>0</v>
      </c>
      <c r="AB16" s="283">
        <f t="shared" si="1"/>
        <v>0</v>
      </c>
      <c r="AC16" s="283">
        <f t="shared" si="2"/>
        <v>0</v>
      </c>
      <c r="AD16" s="283">
        <f t="shared" si="3"/>
        <v>0.99999999999999989</v>
      </c>
      <c r="AE16" s="284">
        <f t="shared" si="4"/>
        <v>0</v>
      </c>
      <c r="AF16" s="285">
        <f t="shared" si="5"/>
        <v>0.99999999999999989</v>
      </c>
    </row>
    <row r="17" spans="1:32" ht="18" customHeight="1" x14ac:dyDescent="0.25">
      <c r="A17" s="231" t="s">
        <v>75</v>
      </c>
      <c r="B17" s="282"/>
      <c r="C17" s="283"/>
      <c r="D17" s="283"/>
      <c r="E17" s="283"/>
      <c r="F17" s="283"/>
      <c r="G17" s="284">
        <f>+'Report by Object and Function'!P17/'Report by Object and Function'!I17</f>
        <v>1</v>
      </c>
      <c r="H17" s="285">
        <f>+'Report by Object and Function'!Q17/'Report by Object and Function'!I17</f>
        <v>1</v>
      </c>
      <c r="I17" s="278"/>
      <c r="J17" s="282"/>
      <c r="K17" s="283"/>
      <c r="L17" s="283"/>
      <c r="M17" s="283"/>
      <c r="N17" s="283"/>
      <c r="O17" s="284">
        <f>+'Report by Object and Function'!X17/'Report by Object and Function'!I17</f>
        <v>0</v>
      </c>
      <c r="P17" s="285">
        <f>+'Report by Object and Function'!Y17/'Report by Object and Function'!I17</f>
        <v>0</v>
      </c>
      <c r="Q17" s="278"/>
      <c r="R17" s="282"/>
      <c r="S17" s="283"/>
      <c r="T17" s="283"/>
      <c r="U17" s="283"/>
      <c r="V17" s="283"/>
      <c r="W17" s="284">
        <f>+'Report by Object and Function'!AF17/'Report by Object and Function'!I17</f>
        <v>0</v>
      </c>
      <c r="X17" s="285">
        <f>+'Report by Object and Function'!AG17/'Report by Object and Function'!I17</f>
        <v>0</v>
      </c>
      <c r="Z17" s="282">
        <f t="shared" si="6"/>
        <v>0</v>
      </c>
      <c r="AA17" s="283">
        <f t="shared" si="0"/>
        <v>0</v>
      </c>
      <c r="AB17" s="283">
        <f t="shared" si="1"/>
        <v>0</v>
      </c>
      <c r="AC17" s="283">
        <f t="shared" si="2"/>
        <v>0</v>
      </c>
      <c r="AD17" s="283">
        <f t="shared" si="3"/>
        <v>0</v>
      </c>
      <c r="AE17" s="284">
        <f t="shared" si="4"/>
        <v>1</v>
      </c>
      <c r="AF17" s="285">
        <f t="shared" si="5"/>
        <v>1</v>
      </c>
    </row>
    <row r="18" spans="1:32" ht="18" customHeight="1" x14ac:dyDescent="0.25">
      <c r="A18" s="231" t="s">
        <v>14</v>
      </c>
      <c r="B18" s="282">
        <f>+'Report by Object and Function'!K18/'Report by Object and Function'!I18</f>
        <v>0.48315516219249915</v>
      </c>
      <c r="C18" s="283"/>
      <c r="D18" s="283">
        <f>+'Report by Object and Function'!M18/'Report by Object and Function'!I18</f>
        <v>9.4983762749501432E-2</v>
      </c>
      <c r="E18" s="283"/>
      <c r="F18" s="283"/>
      <c r="G18" s="284"/>
      <c r="H18" s="285">
        <f>+'Report by Object and Function'!Q18/'Report by Object and Function'!I18</f>
        <v>0.57813892494200059</v>
      </c>
      <c r="I18" s="278"/>
      <c r="J18" s="282">
        <f>+'Report by Object and Function'!S18/'Report by Object and Function'!I18</f>
        <v>0.19273958393840226</v>
      </c>
      <c r="K18" s="283"/>
      <c r="L18" s="283">
        <f>+'Report by Object and Function'!U18/'Report by Object and Function'!I18</f>
        <v>2.6501800290978969E-2</v>
      </c>
      <c r="M18" s="283"/>
      <c r="N18" s="283"/>
      <c r="O18" s="284"/>
      <c r="P18" s="285">
        <f>+'Report by Object and Function'!Y18/'Report by Object and Function'!I18</f>
        <v>0.21924138422938122</v>
      </c>
      <c r="Q18" s="278"/>
      <c r="R18" s="282">
        <f>+'Report by Object and Function'!AA18/'Report by Object and Function'!I18</f>
        <v>0.17476928778178047</v>
      </c>
      <c r="S18" s="283"/>
      <c r="T18" s="283">
        <f>+'Report by Object and Function'!AC18/'Report by Object and Function'!I18</f>
        <v>2.7850403046837689E-2</v>
      </c>
      <c r="U18" s="283"/>
      <c r="V18" s="283"/>
      <c r="W18" s="284"/>
      <c r="X18" s="285">
        <f>+'Report by Object and Function'!AG18/'Report by Object and Function'!I18</f>
        <v>0.20261969082861817</v>
      </c>
      <c r="Z18" s="282">
        <f t="shared" si="6"/>
        <v>0.85066403391268186</v>
      </c>
      <c r="AA18" s="283">
        <f t="shared" si="0"/>
        <v>0</v>
      </c>
      <c r="AB18" s="283">
        <f t="shared" si="1"/>
        <v>0.14933596608731808</v>
      </c>
      <c r="AC18" s="283">
        <f t="shared" si="2"/>
        <v>0</v>
      </c>
      <c r="AD18" s="283">
        <f t="shared" si="3"/>
        <v>0</v>
      </c>
      <c r="AE18" s="284">
        <f t="shared" si="4"/>
        <v>0</v>
      </c>
      <c r="AF18" s="285">
        <f t="shared" si="5"/>
        <v>1</v>
      </c>
    </row>
    <row r="19" spans="1:32" ht="18" customHeight="1" x14ac:dyDescent="0.25">
      <c r="A19" s="238" t="s">
        <v>33</v>
      </c>
      <c r="B19" s="279">
        <f>+'Report by Object and Function'!K19/'Report by Object and Function'!I19</f>
        <v>0.56797412718884688</v>
      </c>
      <c r="C19" s="278"/>
      <c r="D19" s="278"/>
      <c r="E19" s="278"/>
      <c r="F19" s="278"/>
      <c r="G19" s="280"/>
      <c r="H19" s="281">
        <f>+'Report by Object and Function'!Q19/'Report by Object and Function'!I19</f>
        <v>0.56797412718884688</v>
      </c>
      <c r="I19" s="278"/>
      <c r="J19" s="279">
        <f>+'Report by Object and Function'!S19/'Report by Object and Function'!I19</f>
        <v>0.22657544724429526</v>
      </c>
      <c r="K19" s="278"/>
      <c r="L19" s="278"/>
      <c r="M19" s="278"/>
      <c r="N19" s="278"/>
      <c r="O19" s="280"/>
      <c r="P19" s="281">
        <f>+'Report by Object and Function'!Y19/'Report by Object and Function'!I19</f>
        <v>0.22657544724429526</v>
      </c>
      <c r="Q19" s="278"/>
      <c r="R19" s="279">
        <f>+'Report by Object and Function'!AA19/'Report by Object and Function'!I19</f>
        <v>0.20545042556685783</v>
      </c>
      <c r="S19" s="278"/>
      <c r="T19" s="278"/>
      <c r="U19" s="278"/>
      <c r="V19" s="278"/>
      <c r="W19" s="280"/>
      <c r="X19" s="281">
        <f>+'Report by Object and Function'!AG19/'Report by Object and Function'!I19</f>
        <v>0.20545042556685783</v>
      </c>
      <c r="Z19" s="279">
        <f t="shared" si="6"/>
        <v>1</v>
      </c>
      <c r="AA19" s="278">
        <f t="shared" si="0"/>
        <v>0</v>
      </c>
      <c r="AB19" s="278">
        <f t="shared" si="1"/>
        <v>0</v>
      </c>
      <c r="AC19" s="278">
        <f t="shared" si="2"/>
        <v>0</v>
      </c>
      <c r="AD19" s="278">
        <f t="shared" si="3"/>
        <v>0</v>
      </c>
      <c r="AE19" s="280">
        <f t="shared" si="4"/>
        <v>0</v>
      </c>
      <c r="AF19" s="281">
        <f t="shared" si="5"/>
        <v>1</v>
      </c>
    </row>
    <row r="20" spans="1:32" ht="18" customHeight="1" x14ac:dyDescent="0.25">
      <c r="A20" s="238" t="s">
        <v>16</v>
      </c>
      <c r="B20" s="279"/>
      <c r="C20" s="278"/>
      <c r="D20" s="278">
        <f>+'Report by Object and Function'!M20/'Report by Object and Function'!I20</f>
        <v>0.63604076926762276</v>
      </c>
      <c r="E20" s="278"/>
      <c r="F20" s="278"/>
      <c r="G20" s="280"/>
      <c r="H20" s="281">
        <f>+'Report by Object and Function'!Q20/'Report by Object and Function'!I20</f>
        <v>0.63604076926762276</v>
      </c>
      <c r="I20" s="278"/>
      <c r="J20" s="279"/>
      <c r="K20" s="278"/>
      <c r="L20" s="278">
        <f>+'Report by Object and Function'!U20/'Report by Object and Function'!I20</f>
        <v>0.17746428395878275</v>
      </c>
      <c r="M20" s="278"/>
      <c r="N20" s="278"/>
      <c r="O20" s="280"/>
      <c r="P20" s="281">
        <f>+'Report by Object and Function'!Y20/'Report by Object and Function'!I20</f>
        <v>0.17746428395878275</v>
      </c>
      <c r="Q20" s="278"/>
      <c r="R20" s="279"/>
      <c r="S20" s="278"/>
      <c r="T20" s="278">
        <f>+'Report by Object and Function'!AC20/'Report by Object and Function'!I20</f>
        <v>0.18649494677359441</v>
      </c>
      <c r="U20" s="278"/>
      <c r="V20" s="278"/>
      <c r="W20" s="280"/>
      <c r="X20" s="281">
        <f>+'Report by Object and Function'!AG20/'Report by Object and Function'!I20</f>
        <v>0.18649494677359441</v>
      </c>
      <c r="Z20" s="279">
        <f t="shared" si="6"/>
        <v>0</v>
      </c>
      <c r="AA20" s="278">
        <f t="shared" si="0"/>
        <v>0</v>
      </c>
      <c r="AB20" s="278">
        <f t="shared" si="1"/>
        <v>1</v>
      </c>
      <c r="AC20" s="278">
        <f t="shared" si="2"/>
        <v>0</v>
      </c>
      <c r="AD20" s="278">
        <f t="shared" si="3"/>
        <v>0</v>
      </c>
      <c r="AE20" s="280">
        <f t="shared" si="4"/>
        <v>0</v>
      </c>
      <c r="AF20" s="281">
        <f t="shared" si="5"/>
        <v>1</v>
      </c>
    </row>
    <row r="21" spans="1:32" ht="18" customHeight="1" x14ac:dyDescent="0.25">
      <c r="A21" s="231" t="s">
        <v>15</v>
      </c>
      <c r="B21" s="282">
        <f>+'Report by Object and Function'!K21/'Report by Object and Function'!I21</f>
        <v>0.11359482543776939</v>
      </c>
      <c r="C21" s="283"/>
      <c r="D21" s="283"/>
      <c r="E21" s="283"/>
      <c r="F21" s="283">
        <f>+'Report by Object and Function'!O21/'Report by Object and Function'!I21</f>
        <v>0.47466050490610273</v>
      </c>
      <c r="G21" s="284"/>
      <c r="H21" s="285">
        <f>+'Report by Object and Function'!Q21/'Report by Object and Function'!I21</f>
        <v>0.58825533034387212</v>
      </c>
      <c r="I21" s="278"/>
      <c r="J21" s="282">
        <f>+'Report by Object and Function'!S21/'Report by Object and Function'!I21</f>
        <v>4.5315089448859057E-2</v>
      </c>
      <c r="K21" s="283"/>
      <c r="L21" s="283"/>
      <c r="M21" s="283"/>
      <c r="N21" s="283">
        <f>+'Report by Object and Function'!W21/'Report by Object and Function'!I21</f>
        <v>0.16662714761561939</v>
      </c>
      <c r="O21" s="284"/>
      <c r="P21" s="285">
        <f>+'Report by Object and Function'!Y21/'Report by Object and Function'!I21</f>
        <v>0.21194223706447848</v>
      </c>
      <c r="Q21" s="278"/>
      <c r="R21" s="282">
        <f>+'Report by Object and Function'!AA21/'Report by Object and Function'!I21</f>
        <v>4.1090085113371567E-2</v>
      </c>
      <c r="S21" s="283"/>
      <c r="T21" s="283"/>
      <c r="U21" s="283"/>
      <c r="V21" s="283">
        <f>+'Report by Object and Function'!AE21/'Report by Object and Function'!I21</f>
        <v>0.15871234747827795</v>
      </c>
      <c r="W21" s="284"/>
      <c r="X21" s="285">
        <f>+'Report by Object and Function'!AG21/'Report by Object and Function'!I21</f>
        <v>0.19980243259164954</v>
      </c>
      <c r="Z21" s="282">
        <f t="shared" si="6"/>
        <v>0.2</v>
      </c>
      <c r="AA21" s="283">
        <f t="shared" si="0"/>
        <v>0</v>
      </c>
      <c r="AB21" s="283">
        <f t="shared" si="1"/>
        <v>0</v>
      </c>
      <c r="AC21" s="283">
        <f t="shared" si="2"/>
        <v>0</v>
      </c>
      <c r="AD21" s="283">
        <f t="shared" si="3"/>
        <v>0.8</v>
      </c>
      <c r="AE21" s="284">
        <f t="shared" si="4"/>
        <v>0</v>
      </c>
      <c r="AF21" s="285">
        <f t="shared" si="5"/>
        <v>1</v>
      </c>
    </row>
    <row r="22" spans="1:32" ht="18" customHeight="1" x14ac:dyDescent="0.25">
      <c r="A22" s="238" t="s">
        <v>33</v>
      </c>
      <c r="B22" s="279">
        <f>+'Report by Object and Function'!K22/'Report by Object and Function'!I22</f>
        <v>0.56797412718884688</v>
      </c>
      <c r="C22" s="278"/>
      <c r="D22" s="278"/>
      <c r="E22" s="278"/>
      <c r="F22" s="278"/>
      <c r="G22" s="280"/>
      <c r="H22" s="281">
        <f>+'Report by Object and Function'!Q22/'Report by Object and Function'!I22</f>
        <v>0.56797412718884688</v>
      </c>
      <c r="I22" s="278"/>
      <c r="J22" s="279">
        <f>+'Report by Object and Function'!S22/'Report by Object and Function'!I22</f>
        <v>0.22657544724429526</v>
      </c>
      <c r="K22" s="278"/>
      <c r="L22" s="278"/>
      <c r="M22" s="278"/>
      <c r="N22" s="278"/>
      <c r="O22" s="280"/>
      <c r="P22" s="281">
        <f>+'Report by Object and Function'!Y22/'Report by Object and Function'!I22</f>
        <v>0.22657544724429526</v>
      </c>
      <c r="Q22" s="278"/>
      <c r="R22" s="279">
        <f>+'Report by Object and Function'!AA22/'Report by Object and Function'!I22</f>
        <v>0.20545042556685783</v>
      </c>
      <c r="S22" s="278"/>
      <c r="T22" s="278"/>
      <c r="U22" s="278"/>
      <c r="V22" s="278"/>
      <c r="W22" s="280"/>
      <c r="X22" s="281">
        <f>+'Report by Object and Function'!AG22/'Report by Object and Function'!I22</f>
        <v>0.20545042556685783</v>
      </c>
      <c r="Z22" s="279">
        <f t="shared" si="6"/>
        <v>1</v>
      </c>
      <c r="AA22" s="278">
        <f t="shared" si="0"/>
        <v>0</v>
      </c>
      <c r="AB22" s="278">
        <f t="shared" si="1"/>
        <v>0</v>
      </c>
      <c r="AC22" s="278">
        <f t="shared" si="2"/>
        <v>0</v>
      </c>
      <c r="AD22" s="278">
        <f t="shared" si="3"/>
        <v>0</v>
      </c>
      <c r="AE22" s="280">
        <f t="shared" si="4"/>
        <v>0</v>
      </c>
      <c r="AF22" s="281">
        <f t="shared" si="5"/>
        <v>1</v>
      </c>
    </row>
    <row r="23" spans="1:32" ht="18" customHeight="1" x14ac:dyDescent="0.25">
      <c r="A23" s="238" t="s">
        <v>34</v>
      </c>
      <c r="B23" s="279"/>
      <c r="C23" s="278"/>
      <c r="D23" s="278"/>
      <c r="E23" s="278"/>
      <c r="F23" s="278">
        <f>+'Report by Object and Function'!O23/'Report by Object and Function'!I23</f>
        <v>0.59332563113262837</v>
      </c>
      <c r="G23" s="280"/>
      <c r="H23" s="281">
        <f>+'Report by Object and Function'!Q23/'Report by Object and Function'!I23</f>
        <v>0.59332563113262837</v>
      </c>
      <c r="I23" s="278"/>
      <c r="J23" s="279"/>
      <c r="K23" s="278"/>
      <c r="L23" s="278"/>
      <c r="M23" s="278"/>
      <c r="N23" s="278">
        <f>+'Report by Object and Function'!W23/'Report by Object and Function'!I23</f>
        <v>0.20828393451952423</v>
      </c>
      <c r="O23" s="280"/>
      <c r="P23" s="281">
        <f>+'Report by Object and Function'!Y23/'Report by Object and Function'!I23</f>
        <v>0.20828393451952423</v>
      </c>
      <c r="Q23" s="278"/>
      <c r="R23" s="279"/>
      <c r="S23" s="278"/>
      <c r="T23" s="278"/>
      <c r="U23" s="278"/>
      <c r="V23" s="278">
        <f>+'Report by Object and Function'!AE23/'Report by Object and Function'!I23</f>
        <v>0.19839043434784742</v>
      </c>
      <c r="W23" s="280"/>
      <c r="X23" s="281">
        <f>+'Report by Object and Function'!AG23/'Report by Object and Function'!I23</f>
        <v>0.19839043434784742</v>
      </c>
      <c r="Z23" s="279">
        <f t="shared" si="6"/>
        <v>0</v>
      </c>
      <c r="AA23" s="278">
        <f t="shared" si="0"/>
        <v>0</v>
      </c>
      <c r="AB23" s="278">
        <f t="shared" si="1"/>
        <v>0</v>
      </c>
      <c r="AC23" s="278">
        <f t="shared" si="2"/>
        <v>0</v>
      </c>
      <c r="AD23" s="278">
        <f t="shared" si="3"/>
        <v>1</v>
      </c>
      <c r="AE23" s="280">
        <f t="shared" si="4"/>
        <v>0</v>
      </c>
      <c r="AF23" s="281">
        <f t="shared" si="5"/>
        <v>1</v>
      </c>
    </row>
    <row r="24" spans="1:32" ht="18" customHeight="1" x14ac:dyDescent="0.25">
      <c r="A24" s="231" t="s">
        <v>40</v>
      </c>
      <c r="B24" s="282"/>
      <c r="C24" s="283"/>
      <c r="D24" s="283"/>
      <c r="E24" s="283">
        <f>+'Report by Object and Function'!N24/'Report by Object and Function'!I24</f>
        <v>0.59332563113262837</v>
      </c>
      <c r="F24" s="283"/>
      <c r="G24" s="284"/>
      <c r="H24" s="285">
        <f>+'Report by Object and Function'!Q24/'Report by Object and Function'!I24</f>
        <v>0.59332563113262837</v>
      </c>
      <c r="I24" s="278"/>
      <c r="J24" s="282"/>
      <c r="K24" s="283"/>
      <c r="L24" s="283"/>
      <c r="M24" s="283">
        <f>+'Report by Object and Function'!V24/'Report by Object and Function'!I24</f>
        <v>0.20828393451952426</v>
      </c>
      <c r="N24" s="283"/>
      <c r="O24" s="284"/>
      <c r="P24" s="285">
        <f>+'Report by Object and Function'!Y24/'Report by Object and Function'!I24</f>
        <v>0.20828393451952426</v>
      </c>
      <c r="Q24" s="278"/>
      <c r="R24" s="282"/>
      <c r="S24" s="283"/>
      <c r="T24" s="283"/>
      <c r="U24" s="283">
        <f>+'Report by Object and Function'!AD24/'Report by Object and Function'!I24</f>
        <v>0.19839043434784742</v>
      </c>
      <c r="V24" s="283"/>
      <c r="W24" s="284"/>
      <c r="X24" s="285">
        <f>+'Report by Object and Function'!AG24/'Report by Object and Function'!I24</f>
        <v>0.19839043434784742</v>
      </c>
      <c r="Z24" s="282">
        <f t="shared" si="6"/>
        <v>0</v>
      </c>
      <c r="AA24" s="283">
        <f t="shared" si="0"/>
        <v>0</v>
      </c>
      <c r="AB24" s="283">
        <f t="shared" si="1"/>
        <v>0</v>
      </c>
      <c r="AC24" s="283">
        <f t="shared" si="2"/>
        <v>1</v>
      </c>
      <c r="AD24" s="283">
        <f t="shared" si="3"/>
        <v>0</v>
      </c>
      <c r="AE24" s="284">
        <f t="shared" si="4"/>
        <v>0</v>
      </c>
      <c r="AF24" s="285">
        <f t="shared" si="5"/>
        <v>1</v>
      </c>
    </row>
    <row r="25" spans="1:32" ht="18" customHeight="1" x14ac:dyDescent="0.25">
      <c r="A25" s="239" t="s">
        <v>42</v>
      </c>
      <c r="B25" s="279"/>
      <c r="C25" s="278"/>
      <c r="D25" s="278"/>
      <c r="E25" s="278">
        <f>+'Report by Object and Function'!N25/'Report by Object and Function'!I25</f>
        <v>0.59332563113262837</v>
      </c>
      <c r="F25" s="278"/>
      <c r="G25" s="280"/>
      <c r="H25" s="281">
        <f>+'Report by Object and Function'!Q25/'Report by Object and Function'!I25</f>
        <v>0.59332563113262837</v>
      </c>
      <c r="I25" s="278"/>
      <c r="J25" s="279"/>
      <c r="K25" s="278"/>
      <c r="L25" s="278"/>
      <c r="M25" s="278">
        <f>+'Report by Object and Function'!V25/'Report by Object and Function'!I25</f>
        <v>0.20828393451952426</v>
      </c>
      <c r="N25" s="278"/>
      <c r="O25" s="280"/>
      <c r="P25" s="281">
        <f>+'Report by Object and Function'!Y25/'Report by Object and Function'!I25</f>
        <v>0.20828393451952426</v>
      </c>
      <c r="Q25" s="278"/>
      <c r="R25" s="279"/>
      <c r="S25" s="278"/>
      <c r="T25" s="278"/>
      <c r="U25" s="278">
        <f>+'Report by Object and Function'!AD25/'Report by Object and Function'!I25</f>
        <v>0.19839043434784742</v>
      </c>
      <c r="V25" s="278"/>
      <c r="W25" s="280"/>
      <c r="X25" s="281">
        <f>+'Report by Object and Function'!AG25/'Report by Object and Function'!I25</f>
        <v>0.19839043434784742</v>
      </c>
      <c r="Z25" s="279">
        <f t="shared" si="6"/>
        <v>0</v>
      </c>
      <c r="AA25" s="278">
        <f t="shared" si="0"/>
        <v>0</v>
      </c>
      <c r="AB25" s="278">
        <f t="shared" si="1"/>
        <v>0</v>
      </c>
      <c r="AC25" s="278">
        <f t="shared" si="2"/>
        <v>1</v>
      </c>
      <c r="AD25" s="278">
        <f t="shared" si="3"/>
        <v>0</v>
      </c>
      <c r="AE25" s="280">
        <f t="shared" si="4"/>
        <v>0</v>
      </c>
      <c r="AF25" s="281">
        <f t="shared" si="5"/>
        <v>1</v>
      </c>
    </row>
    <row r="26" spans="1:32" ht="18" customHeight="1" x14ac:dyDescent="0.25">
      <c r="A26" s="239" t="s">
        <v>41</v>
      </c>
      <c r="B26" s="279"/>
      <c r="C26" s="278"/>
      <c r="D26" s="278"/>
      <c r="E26" s="278">
        <f>+'Report by Object and Function'!N26/'Report by Object and Function'!I26</f>
        <v>0.59332563113262837</v>
      </c>
      <c r="F26" s="278"/>
      <c r="G26" s="280"/>
      <c r="H26" s="281">
        <f>+'Report by Object and Function'!Q26/'Report by Object and Function'!I26</f>
        <v>0.59332563113262837</v>
      </c>
      <c r="I26" s="278"/>
      <c r="J26" s="279"/>
      <c r="K26" s="278"/>
      <c r="L26" s="278"/>
      <c r="M26" s="278">
        <f>+'Report by Object and Function'!V26/'Report by Object and Function'!I26</f>
        <v>0.20828393451952426</v>
      </c>
      <c r="N26" s="278"/>
      <c r="O26" s="280"/>
      <c r="P26" s="281">
        <f>+'Report by Object and Function'!Y26/'Report by Object and Function'!I26</f>
        <v>0.20828393451952426</v>
      </c>
      <c r="Q26" s="278"/>
      <c r="R26" s="279"/>
      <c r="S26" s="278"/>
      <c r="T26" s="278"/>
      <c r="U26" s="278">
        <f>+'Report by Object and Function'!AD26/'Report by Object and Function'!I26</f>
        <v>0.19839043434784745</v>
      </c>
      <c r="V26" s="278"/>
      <c r="W26" s="280"/>
      <c r="X26" s="281">
        <f>+'Report by Object and Function'!AG26/'Report by Object and Function'!I26</f>
        <v>0.19839043434784745</v>
      </c>
      <c r="Z26" s="279">
        <f t="shared" si="6"/>
        <v>0</v>
      </c>
      <c r="AA26" s="278">
        <f t="shared" si="0"/>
        <v>0</v>
      </c>
      <c r="AB26" s="278">
        <f t="shared" si="1"/>
        <v>0</v>
      </c>
      <c r="AC26" s="278">
        <f t="shared" si="2"/>
        <v>1.0000000000000002</v>
      </c>
      <c r="AD26" s="278">
        <f t="shared" si="3"/>
        <v>0</v>
      </c>
      <c r="AE26" s="280">
        <f t="shared" si="4"/>
        <v>0</v>
      </c>
      <c r="AF26" s="281">
        <f t="shared" si="5"/>
        <v>1.0000000000000002</v>
      </c>
    </row>
    <row r="27" spans="1:32" ht="18" customHeight="1" x14ac:dyDescent="0.25">
      <c r="A27" s="231" t="s">
        <v>43</v>
      </c>
      <c r="B27" s="282">
        <f>+'Report by Object and Function'!K27/'Report by Object and Function'!I27</f>
        <v>0.56797412718884688</v>
      </c>
      <c r="C27" s="283"/>
      <c r="D27" s="283"/>
      <c r="E27" s="283"/>
      <c r="F27" s="283"/>
      <c r="G27" s="284"/>
      <c r="H27" s="285">
        <f>+'Report by Object and Function'!Q27/'Report by Object and Function'!I27</f>
        <v>0.56797412718884688</v>
      </c>
      <c r="I27" s="278"/>
      <c r="J27" s="282">
        <f>+'Report by Object and Function'!S27/'Report by Object and Function'!I27</f>
        <v>0.22657544724429526</v>
      </c>
      <c r="K27" s="283"/>
      <c r="L27" s="283"/>
      <c r="M27" s="283"/>
      <c r="N27" s="283"/>
      <c r="O27" s="284"/>
      <c r="P27" s="285">
        <f>+'Report by Object and Function'!Y27/'Report by Object and Function'!I27</f>
        <v>0.22657544724429526</v>
      </c>
      <c r="Q27" s="278"/>
      <c r="R27" s="282">
        <f>+'Report by Object and Function'!AA27/'Report by Object and Function'!I27</f>
        <v>0.20545042556685786</v>
      </c>
      <c r="S27" s="283"/>
      <c r="T27" s="283"/>
      <c r="U27" s="283"/>
      <c r="V27" s="283"/>
      <c r="W27" s="284"/>
      <c r="X27" s="285">
        <f>+'Report by Object and Function'!AG27/'Report by Object and Function'!I27</f>
        <v>0.20545042556685786</v>
      </c>
      <c r="Z27" s="282">
        <f t="shared" si="6"/>
        <v>1</v>
      </c>
      <c r="AA27" s="283">
        <f t="shared" si="0"/>
        <v>0</v>
      </c>
      <c r="AB27" s="283">
        <f t="shared" si="1"/>
        <v>0</v>
      </c>
      <c r="AC27" s="283">
        <f t="shared" si="2"/>
        <v>0</v>
      </c>
      <c r="AD27" s="283">
        <f t="shared" si="3"/>
        <v>0</v>
      </c>
      <c r="AE27" s="284">
        <f t="shared" si="4"/>
        <v>0</v>
      </c>
      <c r="AF27" s="285">
        <f t="shared" si="5"/>
        <v>1</v>
      </c>
    </row>
    <row r="28" spans="1:32" ht="18" customHeight="1" x14ac:dyDescent="0.25">
      <c r="A28" s="231" t="s">
        <v>44</v>
      </c>
      <c r="B28" s="282">
        <f>+'Report by Object and Function'!K28/'Report by Object and Function'!I28</f>
        <v>0.56797412718884688</v>
      </c>
      <c r="C28" s="283"/>
      <c r="D28" s="283"/>
      <c r="E28" s="283"/>
      <c r="F28" s="283"/>
      <c r="G28" s="284"/>
      <c r="H28" s="285">
        <f>+'Report by Object and Function'!Q28/'Report by Object and Function'!I28</f>
        <v>0.56797412718884688</v>
      </c>
      <c r="I28" s="278"/>
      <c r="J28" s="282">
        <f>+'Report by Object and Function'!S28/'Report by Object and Function'!I28</f>
        <v>0.22657544724429526</v>
      </c>
      <c r="K28" s="283"/>
      <c r="L28" s="283"/>
      <c r="M28" s="283"/>
      <c r="N28" s="283"/>
      <c r="O28" s="284"/>
      <c r="P28" s="285">
        <f>+'Report by Object and Function'!Y28/'Report by Object and Function'!I28</f>
        <v>0.22657544724429526</v>
      </c>
      <c r="Q28" s="278"/>
      <c r="R28" s="282">
        <f>+'Report by Object and Function'!AA28/'Report by Object and Function'!I28</f>
        <v>0.2054504255668578</v>
      </c>
      <c r="S28" s="283"/>
      <c r="T28" s="283"/>
      <c r="U28" s="283"/>
      <c r="V28" s="283"/>
      <c r="W28" s="284"/>
      <c r="X28" s="285">
        <f>+'Report by Object and Function'!AG28/'Report by Object and Function'!I28</f>
        <v>0.2054504255668578</v>
      </c>
      <c r="Z28" s="282">
        <f t="shared" si="6"/>
        <v>0.99999999999999989</v>
      </c>
      <c r="AA28" s="283">
        <f t="shared" si="0"/>
        <v>0</v>
      </c>
      <c r="AB28" s="283">
        <f t="shared" si="1"/>
        <v>0</v>
      </c>
      <c r="AC28" s="283">
        <f t="shared" si="2"/>
        <v>0</v>
      </c>
      <c r="AD28" s="283">
        <f t="shared" si="3"/>
        <v>0</v>
      </c>
      <c r="AE28" s="284">
        <f t="shared" si="4"/>
        <v>0</v>
      </c>
      <c r="AF28" s="285">
        <f t="shared" si="5"/>
        <v>0.99999999999999989</v>
      </c>
    </row>
    <row r="29" spans="1:32" ht="13.5" customHeight="1" x14ac:dyDescent="0.25">
      <c r="A29" s="231" t="s">
        <v>17</v>
      </c>
      <c r="B29" s="282" t="e">
        <f>+'Report by Object and Function'!K29/'Report by Object and Function'!I29</f>
        <v>#VALUE!</v>
      </c>
      <c r="C29" s="283"/>
      <c r="D29" s="283"/>
      <c r="E29" s="283"/>
      <c r="F29" s="283"/>
      <c r="G29" s="284"/>
      <c r="H29" s="285" t="e">
        <f>+'Report by Object and Function'!Q29/'Report by Object and Function'!I29</f>
        <v>#DIV/0!</v>
      </c>
      <c r="I29" s="278"/>
      <c r="J29" s="282" t="e">
        <f>+'Report by Object and Function'!S29/'Report by Object and Function'!I29</f>
        <v>#VALUE!</v>
      </c>
      <c r="K29" s="283"/>
      <c r="L29" s="283"/>
      <c r="M29" s="283"/>
      <c r="N29" s="283"/>
      <c r="O29" s="284"/>
      <c r="P29" s="285" t="e">
        <f>+'Report by Object and Function'!Y29/'Report by Object and Function'!I29</f>
        <v>#DIV/0!</v>
      </c>
      <c r="Q29" s="278"/>
      <c r="R29" s="282" t="e">
        <f>+'Report by Object and Function'!AA29/'Report by Object and Function'!I29</f>
        <v>#VALUE!</v>
      </c>
      <c r="S29" s="283"/>
      <c r="T29" s="283"/>
      <c r="U29" s="283"/>
      <c r="V29" s="283"/>
      <c r="W29" s="284"/>
      <c r="X29" s="285" t="e">
        <f>+'Report by Object and Function'!AG29/'Report by Object and Function'!I29</f>
        <v>#DIV/0!</v>
      </c>
      <c r="Z29" s="282" t="e">
        <f t="shared" si="6"/>
        <v>#VALUE!</v>
      </c>
      <c r="AA29" s="283">
        <f t="shared" si="0"/>
        <v>0</v>
      </c>
      <c r="AB29" s="283">
        <f t="shared" si="1"/>
        <v>0</v>
      </c>
      <c r="AC29" s="283">
        <f t="shared" si="2"/>
        <v>0</v>
      </c>
      <c r="AD29" s="283">
        <f t="shared" si="3"/>
        <v>0</v>
      </c>
      <c r="AE29" s="284">
        <f t="shared" si="4"/>
        <v>0</v>
      </c>
      <c r="AF29" s="285" t="e">
        <f t="shared" si="5"/>
        <v>#DIV/0!</v>
      </c>
    </row>
    <row r="30" spans="1:32" ht="18" customHeight="1" x14ac:dyDescent="0.25">
      <c r="A30" s="231" t="s">
        <v>18</v>
      </c>
      <c r="B30" s="282">
        <f>+'Report by Object and Function'!K30/'Report by Object and Function'!I30</f>
        <v>0.56797412718884688</v>
      </c>
      <c r="C30" s="283"/>
      <c r="D30" s="283"/>
      <c r="E30" s="283"/>
      <c r="F30" s="283"/>
      <c r="G30" s="284"/>
      <c r="H30" s="285">
        <f>+'Report by Object and Function'!Q30/'Report by Object and Function'!I30</f>
        <v>0.56797412718884688</v>
      </c>
      <c r="I30" s="278"/>
      <c r="J30" s="282">
        <f>+'Report by Object and Function'!S30/'Report by Object and Function'!I30</f>
        <v>0.22657544724429526</v>
      </c>
      <c r="K30" s="283"/>
      <c r="L30" s="283"/>
      <c r="M30" s="283"/>
      <c r="N30" s="283"/>
      <c r="O30" s="284"/>
      <c r="P30" s="285">
        <f>+'Report by Object and Function'!Y30/'Report by Object and Function'!I30</f>
        <v>0.22657544724429526</v>
      </c>
      <c r="Q30" s="278"/>
      <c r="R30" s="282">
        <f>+'Report by Object and Function'!AA30/'Report by Object and Function'!I30</f>
        <v>0.20545042556685786</v>
      </c>
      <c r="S30" s="283"/>
      <c r="T30" s="283"/>
      <c r="U30" s="283"/>
      <c r="V30" s="283"/>
      <c r="W30" s="284"/>
      <c r="X30" s="285">
        <f>+'Report by Object and Function'!AG30/'Report by Object and Function'!I30</f>
        <v>0.20545042556685786</v>
      </c>
      <c r="Z30" s="282">
        <f t="shared" si="6"/>
        <v>1</v>
      </c>
      <c r="AA30" s="283">
        <f t="shared" si="0"/>
        <v>0</v>
      </c>
      <c r="AB30" s="283">
        <f t="shared" si="1"/>
        <v>0</v>
      </c>
      <c r="AC30" s="283">
        <f t="shared" si="2"/>
        <v>0</v>
      </c>
      <c r="AD30" s="283">
        <f t="shared" si="3"/>
        <v>0</v>
      </c>
      <c r="AE30" s="284">
        <f t="shared" si="4"/>
        <v>0</v>
      </c>
      <c r="AF30" s="285">
        <f t="shared" si="5"/>
        <v>1</v>
      </c>
    </row>
    <row r="31" spans="1:32" ht="18" customHeight="1" x14ac:dyDescent="0.25">
      <c r="A31" s="238" t="s">
        <v>33</v>
      </c>
      <c r="B31" s="279">
        <f>+'Report by Object and Function'!K31/'Report by Object and Function'!I31</f>
        <v>0.56797412718884688</v>
      </c>
      <c r="C31" s="278"/>
      <c r="D31" s="278"/>
      <c r="E31" s="278"/>
      <c r="F31" s="278"/>
      <c r="G31" s="280"/>
      <c r="H31" s="281">
        <f>+'Report by Object and Function'!Q31/'Report by Object and Function'!I31</f>
        <v>0.56797412718884688</v>
      </c>
      <c r="I31" s="278"/>
      <c r="J31" s="279">
        <f>+'Report by Object and Function'!S31/'Report by Object and Function'!I31</f>
        <v>0.22657544724429526</v>
      </c>
      <c r="K31" s="278"/>
      <c r="L31" s="278"/>
      <c r="M31" s="278"/>
      <c r="N31" s="278"/>
      <c r="O31" s="280"/>
      <c r="P31" s="281">
        <f>+'Report by Object and Function'!Y31/'Report by Object and Function'!I31</f>
        <v>0.22657544724429526</v>
      </c>
      <c r="Q31" s="278"/>
      <c r="R31" s="279">
        <f>+'Report by Object and Function'!AA31/'Report by Object and Function'!I31</f>
        <v>0.2054504255668578</v>
      </c>
      <c r="S31" s="278"/>
      <c r="T31" s="278"/>
      <c r="U31" s="278"/>
      <c r="V31" s="278"/>
      <c r="W31" s="280"/>
      <c r="X31" s="281">
        <f>+'Report by Object and Function'!AG31/'Report by Object and Function'!I31</f>
        <v>0.2054504255668578</v>
      </c>
      <c r="Z31" s="279">
        <f t="shared" si="6"/>
        <v>0.99999999999999989</v>
      </c>
      <c r="AA31" s="278">
        <f t="shared" si="0"/>
        <v>0</v>
      </c>
      <c r="AB31" s="278">
        <f t="shared" si="1"/>
        <v>0</v>
      </c>
      <c r="AC31" s="278">
        <f t="shared" si="2"/>
        <v>0</v>
      </c>
      <c r="AD31" s="278">
        <f t="shared" si="3"/>
        <v>0</v>
      </c>
      <c r="AE31" s="280">
        <f t="shared" si="4"/>
        <v>0</v>
      </c>
      <c r="AF31" s="281">
        <f t="shared" si="5"/>
        <v>0.99999999999999989</v>
      </c>
    </row>
    <row r="32" spans="1:32" ht="18" customHeight="1" x14ac:dyDescent="0.25">
      <c r="A32" s="238" t="s">
        <v>34</v>
      </c>
      <c r="B32" s="279"/>
      <c r="C32" s="278"/>
      <c r="D32" s="278"/>
      <c r="E32" s="278"/>
      <c r="F32" s="278">
        <f>+'Report by Object and Function'!O32/'Report by Object and Function'!I32</f>
        <v>0.59332563113262837</v>
      </c>
      <c r="G32" s="280"/>
      <c r="H32" s="281">
        <f>+'Report by Object and Function'!Q32/'Report by Object and Function'!I32</f>
        <v>0.59332563113262837</v>
      </c>
      <c r="I32" s="278"/>
      <c r="J32" s="279"/>
      <c r="K32" s="278"/>
      <c r="L32" s="278"/>
      <c r="M32" s="278"/>
      <c r="N32" s="278">
        <f>+'Report by Object and Function'!W32/'Report by Object and Function'!I32</f>
        <v>0.20828393451952426</v>
      </c>
      <c r="O32" s="280"/>
      <c r="P32" s="281">
        <f>+'Report by Object and Function'!Y32/'Report by Object and Function'!I32</f>
        <v>0.20828393451952426</v>
      </c>
      <c r="Q32" s="278"/>
      <c r="R32" s="279"/>
      <c r="S32" s="278"/>
      <c r="T32" s="278"/>
      <c r="U32" s="278"/>
      <c r="V32" s="278">
        <f>+'Report by Object and Function'!AE32/'Report by Object and Function'!I32</f>
        <v>0.19839043434784745</v>
      </c>
      <c r="W32" s="280"/>
      <c r="X32" s="281">
        <f>+'Report by Object and Function'!AG32/'Report by Object and Function'!I32</f>
        <v>0.19839043434784745</v>
      </c>
      <c r="Z32" s="279">
        <f t="shared" si="6"/>
        <v>0</v>
      </c>
      <c r="AA32" s="278">
        <f t="shared" si="0"/>
        <v>0</v>
      </c>
      <c r="AB32" s="278">
        <f t="shared" si="1"/>
        <v>0</v>
      </c>
      <c r="AC32" s="278">
        <f t="shared" si="2"/>
        <v>0</v>
      </c>
      <c r="AD32" s="278">
        <f t="shared" si="3"/>
        <v>1.0000000000000002</v>
      </c>
      <c r="AE32" s="280">
        <f t="shared" si="4"/>
        <v>0</v>
      </c>
      <c r="AF32" s="281">
        <f t="shared" si="5"/>
        <v>1.0000000000000002</v>
      </c>
    </row>
    <row r="33" spans="1:32" ht="18" customHeight="1" x14ac:dyDescent="0.25">
      <c r="A33" s="231" t="s">
        <v>19</v>
      </c>
      <c r="B33" s="282">
        <f>+'Report by Object and Function'!K33/'Report by Object and Function'!I33</f>
        <v>0.4543793017510776</v>
      </c>
      <c r="C33" s="283"/>
      <c r="D33" s="283"/>
      <c r="E33" s="283"/>
      <c r="F33" s="283">
        <f>+'Report by Object and Function'!O33/'Report by Object and Function'!I33</f>
        <v>0.11866512622652567</v>
      </c>
      <c r="G33" s="284"/>
      <c r="H33" s="285">
        <f>+'Report by Object and Function'!Q33/'Report by Object and Function'!I33</f>
        <v>0.57304442797760324</v>
      </c>
      <c r="I33" s="278"/>
      <c r="J33" s="282">
        <f>+'Report by Object and Function'!S33/'Report by Object and Function'!I33</f>
        <v>0.18126035779543623</v>
      </c>
      <c r="K33" s="283"/>
      <c r="L33" s="283"/>
      <c r="M33" s="283"/>
      <c r="N33" s="283">
        <f>+'Report by Object and Function'!W33/'Report by Object and Function'!I33</f>
        <v>4.1656786903904855E-2</v>
      </c>
      <c r="O33" s="284"/>
      <c r="P33" s="285">
        <f>+'Report by Object and Function'!Y33/'Report by Object and Function'!I33</f>
        <v>0.22291714469934107</v>
      </c>
      <c r="Q33" s="278"/>
      <c r="R33" s="282">
        <f>+'Report by Object and Function'!AA33/'Report by Object and Function'!I33</f>
        <v>0.1643603404534863</v>
      </c>
      <c r="S33" s="283"/>
      <c r="T33" s="283"/>
      <c r="U33" s="283"/>
      <c r="V33" s="283">
        <f>+'Report by Object and Function'!AE33/'Report by Object and Function'!I33</f>
        <v>3.9678086869569487E-2</v>
      </c>
      <c r="W33" s="284"/>
      <c r="X33" s="285">
        <f>+'Report by Object and Function'!AG33/'Report by Object and Function'!I33</f>
        <v>0.20403842732305577</v>
      </c>
      <c r="Z33" s="282">
        <f t="shared" si="6"/>
        <v>0.8</v>
      </c>
      <c r="AA33" s="283">
        <f t="shared" si="0"/>
        <v>0</v>
      </c>
      <c r="AB33" s="283">
        <f t="shared" si="1"/>
        <v>0</v>
      </c>
      <c r="AC33" s="283">
        <f t="shared" si="2"/>
        <v>0</v>
      </c>
      <c r="AD33" s="283">
        <f t="shared" si="3"/>
        <v>0.2</v>
      </c>
      <c r="AE33" s="284">
        <f t="shared" si="4"/>
        <v>0</v>
      </c>
      <c r="AF33" s="285">
        <f t="shared" si="5"/>
        <v>1</v>
      </c>
    </row>
    <row r="34" spans="1:32" ht="18" customHeight="1" x14ac:dyDescent="0.25">
      <c r="A34" s="238" t="s">
        <v>33</v>
      </c>
      <c r="B34" s="279">
        <f>+'Report by Object and Function'!K34/'Report by Object and Function'!I34</f>
        <v>0.56797412718884688</v>
      </c>
      <c r="C34" s="278"/>
      <c r="D34" s="278"/>
      <c r="E34" s="278"/>
      <c r="F34" s="278"/>
      <c r="G34" s="280"/>
      <c r="H34" s="281">
        <f>+'Report by Object and Function'!Q34/'Report by Object and Function'!I34</f>
        <v>0.56797412718884688</v>
      </c>
      <c r="I34" s="278"/>
      <c r="J34" s="279">
        <f>+'Report by Object and Function'!S34/'Report by Object and Function'!I34</f>
        <v>0.22657544724429526</v>
      </c>
      <c r="K34" s="278"/>
      <c r="L34" s="278"/>
      <c r="M34" s="278"/>
      <c r="N34" s="278"/>
      <c r="O34" s="280"/>
      <c r="P34" s="281">
        <f>+'Report by Object and Function'!Y34/'Report by Object and Function'!I34</f>
        <v>0.22657544724429526</v>
      </c>
      <c r="Q34" s="278"/>
      <c r="R34" s="279">
        <f>+'Report by Object and Function'!AA34/'Report by Object and Function'!I34</f>
        <v>0.20545042556685783</v>
      </c>
      <c r="S34" s="278"/>
      <c r="T34" s="278"/>
      <c r="U34" s="278"/>
      <c r="V34" s="278"/>
      <c r="W34" s="280"/>
      <c r="X34" s="281">
        <f>+'Report by Object and Function'!AG34/'Report by Object and Function'!I34</f>
        <v>0.20545042556685783</v>
      </c>
      <c r="Z34" s="279">
        <f t="shared" si="6"/>
        <v>1</v>
      </c>
      <c r="AA34" s="278">
        <f t="shared" si="0"/>
        <v>0</v>
      </c>
      <c r="AB34" s="278">
        <f t="shared" si="1"/>
        <v>0</v>
      </c>
      <c r="AC34" s="278">
        <f t="shared" si="2"/>
        <v>0</v>
      </c>
      <c r="AD34" s="278">
        <f t="shared" si="3"/>
        <v>0</v>
      </c>
      <c r="AE34" s="280">
        <f t="shared" si="4"/>
        <v>0</v>
      </c>
      <c r="AF34" s="281">
        <f t="shared" si="5"/>
        <v>1</v>
      </c>
    </row>
    <row r="35" spans="1:32" ht="18" customHeight="1" x14ac:dyDescent="0.25">
      <c r="A35" s="238" t="s">
        <v>34</v>
      </c>
      <c r="B35" s="279"/>
      <c r="C35" s="278"/>
      <c r="D35" s="278"/>
      <c r="E35" s="278"/>
      <c r="F35" s="278">
        <f>+'Report by Object and Function'!O35/'Report by Object and Function'!I35</f>
        <v>0.59332563113262826</v>
      </c>
      <c r="G35" s="280"/>
      <c r="H35" s="281">
        <f>+'Report by Object and Function'!Q35/'Report by Object and Function'!I35</f>
        <v>0.59332563113262826</v>
      </c>
      <c r="I35" s="278"/>
      <c r="J35" s="279"/>
      <c r="K35" s="278"/>
      <c r="L35" s="278"/>
      <c r="M35" s="278"/>
      <c r="N35" s="278">
        <f>+'Report by Object and Function'!W35/'Report by Object and Function'!I35</f>
        <v>0.20828393451952423</v>
      </c>
      <c r="O35" s="280"/>
      <c r="P35" s="281">
        <f>+'Report by Object and Function'!Y35/'Report by Object and Function'!I35</f>
        <v>0.20828393451952423</v>
      </c>
      <c r="Q35" s="278"/>
      <c r="R35" s="279"/>
      <c r="S35" s="278"/>
      <c r="T35" s="278"/>
      <c r="U35" s="278"/>
      <c r="V35" s="278">
        <f>+'Report by Object and Function'!AE35/'Report by Object and Function'!I35</f>
        <v>0.19839043434784742</v>
      </c>
      <c r="W35" s="280"/>
      <c r="X35" s="281">
        <f>+'Report by Object and Function'!AG35/'Report by Object and Function'!I35</f>
        <v>0.19839043434784742</v>
      </c>
      <c r="Z35" s="279">
        <f t="shared" si="6"/>
        <v>0</v>
      </c>
      <c r="AA35" s="278">
        <f t="shared" si="0"/>
        <v>0</v>
      </c>
      <c r="AB35" s="278">
        <f t="shared" si="1"/>
        <v>0</v>
      </c>
      <c r="AC35" s="278">
        <f t="shared" si="2"/>
        <v>0</v>
      </c>
      <c r="AD35" s="278">
        <f t="shared" si="3"/>
        <v>0.99999999999999989</v>
      </c>
      <c r="AE35" s="280">
        <f t="shared" si="4"/>
        <v>0</v>
      </c>
      <c r="AF35" s="281">
        <f t="shared" si="5"/>
        <v>0.99999999999999989</v>
      </c>
    </row>
    <row r="36" spans="1:32" ht="18" customHeight="1" x14ac:dyDescent="0.25">
      <c r="A36" s="231" t="s">
        <v>20</v>
      </c>
      <c r="B36" s="282">
        <f>+'Report by Object and Function'!K36/'Report by Object and Function'!I36</f>
        <v>0.56797412718884688</v>
      </c>
      <c r="C36" s="283"/>
      <c r="D36" s="283"/>
      <c r="E36" s="283"/>
      <c r="F36" s="283"/>
      <c r="G36" s="284"/>
      <c r="H36" s="285">
        <f>+'Report by Object and Function'!Q36/'Report by Object and Function'!I36</f>
        <v>0.56797412718884688</v>
      </c>
      <c r="I36" s="278"/>
      <c r="J36" s="282">
        <f>+'Report by Object and Function'!S36/'Report by Object and Function'!I36</f>
        <v>0.22657544724429524</v>
      </c>
      <c r="K36" s="283"/>
      <c r="L36" s="283"/>
      <c r="M36" s="283"/>
      <c r="N36" s="283"/>
      <c r="O36" s="284"/>
      <c r="P36" s="285">
        <f>+'Report by Object and Function'!Y36/'Report by Object and Function'!I36</f>
        <v>0.22657544724429524</v>
      </c>
      <c r="Q36" s="278"/>
      <c r="R36" s="282">
        <f>+'Report by Object and Function'!AA36/'Report by Object and Function'!I36</f>
        <v>0.2054504255668578</v>
      </c>
      <c r="S36" s="283"/>
      <c r="T36" s="283"/>
      <c r="U36" s="283"/>
      <c r="V36" s="283"/>
      <c r="W36" s="284"/>
      <c r="X36" s="285">
        <f>+'Report by Object and Function'!AG36/'Report by Object and Function'!I36</f>
        <v>0.2054504255668578</v>
      </c>
      <c r="Z36" s="282">
        <f t="shared" si="6"/>
        <v>0.99999999999999989</v>
      </c>
      <c r="AA36" s="283">
        <f t="shared" si="0"/>
        <v>0</v>
      </c>
      <c r="AB36" s="283">
        <f t="shared" si="1"/>
        <v>0</v>
      </c>
      <c r="AC36" s="283">
        <f t="shared" si="2"/>
        <v>0</v>
      </c>
      <c r="AD36" s="283">
        <f t="shared" si="3"/>
        <v>0</v>
      </c>
      <c r="AE36" s="284">
        <f t="shared" si="4"/>
        <v>0</v>
      </c>
      <c r="AF36" s="285">
        <f t="shared" si="5"/>
        <v>0.99999999999999989</v>
      </c>
    </row>
    <row r="37" spans="1:32" ht="18" customHeight="1" x14ac:dyDescent="0.25">
      <c r="A37" s="231" t="s">
        <v>21</v>
      </c>
      <c r="B37" s="282"/>
      <c r="C37" s="283"/>
      <c r="D37" s="283"/>
      <c r="E37" s="283"/>
      <c r="F37" s="283">
        <f>+'Report by Object and Function'!O37/'Report by Object and Function'!I37</f>
        <v>0.59332563113262837</v>
      </c>
      <c r="G37" s="284"/>
      <c r="H37" s="285">
        <f>+'Report by Object and Function'!Q37/'Report by Object and Function'!I37</f>
        <v>0.59332563113262837</v>
      </c>
      <c r="I37" s="278"/>
      <c r="J37" s="282"/>
      <c r="K37" s="283"/>
      <c r="L37" s="283"/>
      <c r="M37" s="283"/>
      <c r="N37" s="283">
        <f>+'Report by Object and Function'!W37/'Report by Object and Function'!I37</f>
        <v>0.20828393451952423</v>
      </c>
      <c r="O37" s="284"/>
      <c r="P37" s="285">
        <f>+'Report by Object and Function'!Y37/'Report by Object and Function'!I37</f>
        <v>0.20828393451952423</v>
      </c>
      <c r="Q37" s="278"/>
      <c r="R37" s="282"/>
      <c r="S37" s="283"/>
      <c r="T37" s="283"/>
      <c r="U37" s="283"/>
      <c r="V37" s="283">
        <f>+'Report by Object and Function'!AE37/'Report by Object and Function'!I37</f>
        <v>0.19839043434784745</v>
      </c>
      <c r="W37" s="284"/>
      <c r="X37" s="285">
        <f>+'Report by Object and Function'!AG37/'Report by Object and Function'!I37</f>
        <v>0.19839043434784745</v>
      </c>
      <c r="Z37" s="282">
        <f t="shared" si="6"/>
        <v>0</v>
      </c>
      <c r="AA37" s="283">
        <f t="shared" si="0"/>
        <v>0</v>
      </c>
      <c r="AB37" s="283">
        <f t="shared" si="1"/>
        <v>0</v>
      </c>
      <c r="AC37" s="283">
        <f t="shared" si="2"/>
        <v>0</v>
      </c>
      <c r="AD37" s="283">
        <f t="shared" si="3"/>
        <v>1</v>
      </c>
      <c r="AE37" s="284">
        <f t="shared" si="4"/>
        <v>0</v>
      </c>
      <c r="AF37" s="285">
        <f t="shared" si="5"/>
        <v>1</v>
      </c>
    </row>
    <row r="38" spans="1:32" ht="18" customHeight="1" x14ac:dyDescent="0.25">
      <c r="A38" s="231" t="s">
        <v>22</v>
      </c>
      <c r="B38" s="282">
        <f>+'Report by Object and Function'!K38/'Report by Object and Function'!I38</f>
        <v>0.3967558081682952</v>
      </c>
      <c r="C38" s="283"/>
      <c r="D38" s="283">
        <f>+'Report by Object and Function'!M38/'Report by Object and Function'!I38</f>
        <v>8.5719172164271024E-2</v>
      </c>
      <c r="E38" s="283"/>
      <c r="F38" s="283">
        <f>+'Report by Object and Function'!O38/'Report by Object and Function'!I38</f>
        <v>9.8898186452916231E-2</v>
      </c>
      <c r="G38" s="284"/>
      <c r="H38" s="285">
        <f>+'Report by Object and Function'!Q38/'Report by Object and Function'!I38</f>
        <v>0.58137316678548256</v>
      </c>
      <c r="I38" s="278"/>
      <c r="J38" s="282">
        <f>+'Report by Object and Function'!S38/'Report by Object and Function'!I38</f>
        <v>0.1582732740440726</v>
      </c>
      <c r="K38" s="283"/>
      <c r="L38" s="283">
        <f>+'Report by Object and Function'!U38/'Report by Object and Function'!I38</f>
        <v>2.3916849744063003E-2</v>
      </c>
      <c r="M38" s="283"/>
      <c r="N38" s="283">
        <f>+'Report by Object and Function'!W38/'Report by Object and Function'!I38</f>
        <v>3.4717703585359437E-2</v>
      </c>
      <c r="O38" s="284"/>
      <c r="P38" s="285">
        <f>+'Report by Object and Function'!Y38/'Report by Object and Function'!I38</f>
        <v>0.21690782737349504</v>
      </c>
      <c r="Q38" s="278"/>
      <c r="R38" s="282">
        <f>+'Report by Object and Function'!AA38/'Report by Object and Function'!I38</f>
        <v>0.14351648381898252</v>
      </c>
      <c r="S38" s="283"/>
      <c r="T38" s="283">
        <f>+'Report by Object and Function'!AC38/'Report by Object and Function'!I38</f>
        <v>2.513391157088846E-2</v>
      </c>
      <c r="U38" s="283"/>
      <c r="V38" s="283">
        <f>+'Report by Object and Function'!AE38/'Report by Object and Function'!I38</f>
        <v>3.3068610451151427E-2</v>
      </c>
      <c r="W38" s="284"/>
      <c r="X38" s="285">
        <f>+'Report by Object and Function'!AG38/'Report by Object and Function'!I38</f>
        <v>0.2017190058410224</v>
      </c>
      <c r="Z38" s="282">
        <f t="shared" si="6"/>
        <v>0.69854556603135032</v>
      </c>
      <c r="AA38" s="283">
        <f t="shared" si="0"/>
        <v>0</v>
      </c>
      <c r="AB38" s="283">
        <f t="shared" si="1"/>
        <v>0.13476993347922248</v>
      </c>
      <c r="AC38" s="283">
        <f t="shared" si="2"/>
        <v>0</v>
      </c>
      <c r="AD38" s="283">
        <f t="shared" si="3"/>
        <v>0.1666845004894271</v>
      </c>
      <c r="AE38" s="284">
        <f t="shared" si="4"/>
        <v>0</v>
      </c>
      <c r="AF38" s="285">
        <f t="shared" si="5"/>
        <v>1</v>
      </c>
    </row>
    <row r="39" spans="1:32" ht="18" customHeight="1" x14ac:dyDescent="0.25">
      <c r="A39" s="238" t="s">
        <v>37</v>
      </c>
      <c r="B39" s="286">
        <f>+'Report by Object and Function'!K39/'Report by Object and Function'!I39</f>
        <v>0.56797412718884699</v>
      </c>
      <c r="C39" s="287"/>
      <c r="D39" s="287"/>
      <c r="E39" s="287"/>
      <c r="F39" s="287"/>
      <c r="G39" s="288"/>
      <c r="H39" s="289">
        <f>+'Report by Object and Function'!Q39/'Report by Object and Function'!I39</f>
        <v>0.56797412718884699</v>
      </c>
      <c r="I39" s="278"/>
      <c r="J39" s="286">
        <f>+'Report by Object and Function'!S39/'Report by Object and Function'!I39</f>
        <v>0.22657544724429526</v>
      </c>
      <c r="K39" s="287"/>
      <c r="L39" s="287"/>
      <c r="M39" s="287"/>
      <c r="N39" s="287"/>
      <c r="O39" s="288"/>
      <c r="P39" s="289">
        <f>+'Report by Object and Function'!Y39/'Report by Object and Function'!I39</f>
        <v>0.22657544724429526</v>
      </c>
      <c r="Q39" s="278"/>
      <c r="R39" s="286">
        <f>+'Report by Object and Function'!AA39/'Report by Object and Function'!I39</f>
        <v>0.20545042556685783</v>
      </c>
      <c r="S39" s="287"/>
      <c r="T39" s="287"/>
      <c r="U39" s="287"/>
      <c r="V39" s="287"/>
      <c r="W39" s="288"/>
      <c r="X39" s="289">
        <f>+'Report by Object and Function'!AG39/'Report by Object and Function'!I39</f>
        <v>0.20545042556685783</v>
      </c>
      <c r="Z39" s="286">
        <f t="shared" si="6"/>
        <v>1</v>
      </c>
      <c r="AA39" s="287">
        <f t="shared" si="0"/>
        <v>0</v>
      </c>
      <c r="AB39" s="287">
        <f t="shared" si="1"/>
        <v>0</v>
      </c>
      <c r="AC39" s="287">
        <f t="shared" si="2"/>
        <v>0</v>
      </c>
      <c r="AD39" s="287">
        <f t="shared" si="3"/>
        <v>0</v>
      </c>
      <c r="AE39" s="288">
        <f t="shared" si="4"/>
        <v>0</v>
      </c>
      <c r="AF39" s="289">
        <f t="shared" si="5"/>
        <v>1</v>
      </c>
    </row>
    <row r="40" spans="1:32" ht="18" customHeight="1" x14ac:dyDescent="0.25">
      <c r="A40" s="238" t="s">
        <v>39</v>
      </c>
      <c r="B40" s="286">
        <f>+'Report by Object and Function'!K40/'Report by Object and Function'!I40</f>
        <v>0.56797412718884699</v>
      </c>
      <c r="C40" s="287"/>
      <c r="D40" s="287"/>
      <c r="E40" s="287"/>
      <c r="F40" s="287"/>
      <c r="G40" s="288"/>
      <c r="H40" s="289">
        <f>+'Report by Object and Function'!Q40/'Report by Object and Function'!I40</f>
        <v>0.56797412718884699</v>
      </c>
      <c r="I40" s="278"/>
      <c r="J40" s="286">
        <f>+'Report by Object and Function'!S40/'Report by Object and Function'!I40</f>
        <v>0.22657544724429526</v>
      </c>
      <c r="K40" s="287"/>
      <c r="L40" s="287"/>
      <c r="M40" s="287"/>
      <c r="N40" s="287"/>
      <c r="O40" s="288"/>
      <c r="P40" s="289">
        <f>+'Report by Object and Function'!Y40/'Report by Object and Function'!I40</f>
        <v>0.22657544724429526</v>
      </c>
      <c r="Q40" s="278"/>
      <c r="R40" s="286">
        <f>+'Report by Object and Function'!AA40/'Report by Object and Function'!I40</f>
        <v>0.20545042556685786</v>
      </c>
      <c r="S40" s="287"/>
      <c r="T40" s="287"/>
      <c r="U40" s="287"/>
      <c r="V40" s="287"/>
      <c r="W40" s="288"/>
      <c r="X40" s="289">
        <f>+'Report by Object and Function'!AG40/'Report by Object and Function'!I40</f>
        <v>0.20545042556685786</v>
      </c>
      <c r="Z40" s="286">
        <f t="shared" si="6"/>
        <v>1</v>
      </c>
      <c r="AA40" s="287">
        <f t="shared" si="0"/>
        <v>0</v>
      </c>
      <c r="AB40" s="287">
        <f t="shared" si="1"/>
        <v>0</v>
      </c>
      <c r="AC40" s="287">
        <f t="shared" si="2"/>
        <v>0</v>
      </c>
      <c r="AD40" s="287">
        <f t="shared" si="3"/>
        <v>0</v>
      </c>
      <c r="AE40" s="288">
        <f t="shared" si="4"/>
        <v>0</v>
      </c>
      <c r="AF40" s="289">
        <f t="shared" si="5"/>
        <v>1</v>
      </c>
    </row>
    <row r="41" spans="1:32" ht="18" customHeight="1" x14ac:dyDescent="0.25">
      <c r="A41" s="238" t="s">
        <v>16</v>
      </c>
      <c r="B41" s="286"/>
      <c r="C41" s="287"/>
      <c r="D41" s="287">
        <f>+'Report by Object and Function'!M41/'Report by Object and Function'!I41</f>
        <v>0.63604076926762276</v>
      </c>
      <c r="E41" s="287"/>
      <c r="F41" s="287"/>
      <c r="G41" s="288"/>
      <c r="H41" s="289">
        <f>+'Report by Object and Function'!Q41/'Report by Object and Function'!I41</f>
        <v>0.63604076926762276</v>
      </c>
      <c r="I41" s="278"/>
      <c r="J41" s="286"/>
      <c r="K41" s="287"/>
      <c r="L41" s="287">
        <f>+'Report by Object and Function'!U41/'Report by Object and Function'!I41</f>
        <v>0.17746428395878272</v>
      </c>
      <c r="M41" s="287"/>
      <c r="N41" s="287"/>
      <c r="O41" s="288"/>
      <c r="P41" s="289">
        <f>+'Report by Object and Function'!Y41/'Report by Object and Function'!I41</f>
        <v>0.17746428395878272</v>
      </c>
      <c r="Q41" s="278"/>
      <c r="R41" s="286"/>
      <c r="S41" s="287"/>
      <c r="T41" s="287">
        <f>+'Report by Object and Function'!AC41/'Report by Object and Function'!I41</f>
        <v>0.18649494677359441</v>
      </c>
      <c r="U41" s="287"/>
      <c r="V41" s="287"/>
      <c r="W41" s="288"/>
      <c r="X41" s="289">
        <f>+'Report by Object and Function'!AG41/'Report by Object and Function'!I41</f>
        <v>0.18649494677359441</v>
      </c>
      <c r="Z41" s="286">
        <f t="shared" si="6"/>
        <v>0</v>
      </c>
      <c r="AA41" s="287">
        <f t="shared" si="0"/>
        <v>0</v>
      </c>
      <c r="AB41" s="287">
        <f t="shared" si="1"/>
        <v>0.99999999999999978</v>
      </c>
      <c r="AC41" s="287">
        <f t="shared" si="2"/>
        <v>0</v>
      </c>
      <c r="AD41" s="287">
        <f t="shared" si="3"/>
        <v>0</v>
      </c>
      <c r="AE41" s="288">
        <f t="shared" si="4"/>
        <v>0</v>
      </c>
      <c r="AF41" s="289">
        <f t="shared" si="5"/>
        <v>0.99999999999999978</v>
      </c>
    </row>
    <row r="42" spans="1:32" ht="18" customHeight="1" x14ac:dyDescent="0.25">
      <c r="A42" s="238" t="s">
        <v>38</v>
      </c>
      <c r="B42" s="286"/>
      <c r="C42" s="287"/>
      <c r="D42" s="287"/>
      <c r="E42" s="287"/>
      <c r="F42" s="287">
        <f>+'Report by Object and Function'!O42/'Report by Object and Function'!I42</f>
        <v>0.59332563113262826</v>
      </c>
      <c r="G42" s="288"/>
      <c r="H42" s="289">
        <f>+'Report by Object and Function'!Q42/'Report by Object and Function'!I42</f>
        <v>0.59332563113262826</v>
      </c>
      <c r="I42" s="278"/>
      <c r="J42" s="286"/>
      <c r="K42" s="287"/>
      <c r="L42" s="287"/>
      <c r="M42" s="287"/>
      <c r="N42" s="287">
        <f>+'Report by Object and Function'!W42/'Report by Object and Function'!I42</f>
        <v>0.20828393451952423</v>
      </c>
      <c r="O42" s="288"/>
      <c r="P42" s="289">
        <f>+'Report by Object and Function'!Y42/'Report by Object and Function'!I42</f>
        <v>0.20828393451952423</v>
      </c>
      <c r="Q42" s="278"/>
      <c r="R42" s="286"/>
      <c r="S42" s="287"/>
      <c r="T42" s="287"/>
      <c r="U42" s="287"/>
      <c r="V42" s="287">
        <f>+'Report by Object and Function'!AE42/'Report by Object and Function'!I42</f>
        <v>0.19839043434784742</v>
      </c>
      <c r="W42" s="288"/>
      <c r="X42" s="289">
        <f>+'Report by Object and Function'!AG42/'Report by Object and Function'!I42</f>
        <v>0.19839043434784742</v>
      </c>
      <c r="Z42" s="286">
        <f t="shared" si="6"/>
        <v>0</v>
      </c>
      <c r="AA42" s="287">
        <f t="shared" si="0"/>
        <v>0</v>
      </c>
      <c r="AB42" s="287">
        <f t="shared" si="1"/>
        <v>0</v>
      </c>
      <c r="AC42" s="287">
        <f t="shared" si="2"/>
        <v>0</v>
      </c>
      <c r="AD42" s="287">
        <f t="shared" si="3"/>
        <v>0.99999999999999989</v>
      </c>
      <c r="AE42" s="288">
        <f t="shared" si="4"/>
        <v>0</v>
      </c>
      <c r="AF42" s="289">
        <f t="shared" si="5"/>
        <v>0.99999999999999989</v>
      </c>
    </row>
    <row r="43" spans="1:32" ht="18" customHeight="1" x14ac:dyDescent="0.25">
      <c r="A43" s="231" t="s">
        <v>23</v>
      </c>
      <c r="B43" s="282">
        <f>+'Report by Object and Function'!K43/'Report by Object and Function'!I43</f>
        <v>0.56797412718884688</v>
      </c>
      <c r="C43" s="283"/>
      <c r="D43" s="283"/>
      <c r="E43" s="283"/>
      <c r="F43" s="283"/>
      <c r="G43" s="284"/>
      <c r="H43" s="285">
        <f>+'Report by Object and Function'!Q43/'Report by Object and Function'!I43</f>
        <v>0.56797412718884688</v>
      </c>
      <c r="I43" s="278"/>
      <c r="J43" s="282">
        <f>+'Report by Object and Function'!S43/'Report by Object and Function'!I43</f>
        <v>0.22657544724429526</v>
      </c>
      <c r="K43" s="283"/>
      <c r="L43" s="283"/>
      <c r="M43" s="283"/>
      <c r="N43" s="283"/>
      <c r="O43" s="284"/>
      <c r="P43" s="285">
        <f>+'Report by Object and Function'!Y43/'Report by Object and Function'!I43</f>
        <v>0.22657544724429526</v>
      </c>
      <c r="Q43" s="278"/>
      <c r="R43" s="282">
        <f>+'Report by Object and Function'!AA43/'Report by Object and Function'!I43</f>
        <v>0.20545042556685783</v>
      </c>
      <c r="S43" s="283"/>
      <c r="T43" s="283"/>
      <c r="U43" s="283"/>
      <c r="V43" s="283"/>
      <c r="W43" s="284"/>
      <c r="X43" s="285">
        <f>+'Report by Object and Function'!AG43/'Report by Object and Function'!I43</f>
        <v>0.20545042556685783</v>
      </c>
      <c r="Z43" s="282">
        <f t="shared" si="6"/>
        <v>1</v>
      </c>
      <c r="AA43" s="283">
        <f t="shared" si="0"/>
        <v>0</v>
      </c>
      <c r="AB43" s="283">
        <f t="shared" si="1"/>
        <v>0</v>
      </c>
      <c r="AC43" s="283">
        <f t="shared" si="2"/>
        <v>0</v>
      </c>
      <c r="AD43" s="283">
        <f t="shared" si="3"/>
        <v>0</v>
      </c>
      <c r="AE43" s="284">
        <f t="shared" si="4"/>
        <v>0</v>
      </c>
      <c r="AF43" s="285">
        <f t="shared" si="5"/>
        <v>1</v>
      </c>
    </row>
    <row r="44" spans="1:32" ht="18" customHeight="1" x14ac:dyDescent="0.25">
      <c r="A44" s="231" t="s">
        <v>24</v>
      </c>
      <c r="B44" s="282"/>
      <c r="C44" s="283"/>
      <c r="D44" s="283">
        <f>+'Report by Object and Function'!M44/'Report by Object and Function'!I44</f>
        <v>0.63604076926762265</v>
      </c>
      <c r="E44" s="283"/>
      <c r="F44" s="283"/>
      <c r="G44" s="284"/>
      <c r="H44" s="285">
        <f>+'Report by Object and Function'!Q44/'Report by Object and Function'!I44</f>
        <v>0.63604076926762265</v>
      </c>
      <c r="I44" s="278"/>
      <c r="J44" s="282"/>
      <c r="K44" s="283"/>
      <c r="L44" s="283">
        <f>+'Report by Object and Function'!U44/'Report by Object and Function'!I44</f>
        <v>0.17746428395878275</v>
      </c>
      <c r="M44" s="283"/>
      <c r="N44" s="283"/>
      <c r="O44" s="284"/>
      <c r="P44" s="285">
        <f>+'Report by Object and Function'!Y44/'Report by Object and Function'!I44</f>
        <v>0.17746428395878275</v>
      </c>
      <c r="Q44" s="278"/>
      <c r="R44" s="282"/>
      <c r="S44" s="283"/>
      <c r="T44" s="283">
        <f>+'Report by Object and Function'!AC44/'Report by Object and Function'!I44</f>
        <v>0.18649494677359443</v>
      </c>
      <c r="U44" s="283"/>
      <c r="V44" s="283"/>
      <c r="W44" s="284"/>
      <c r="X44" s="285">
        <f>+'Report by Object and Function'!AG44/'Report by Object and Function'!I44</f>
        <v>0.18649494677359443</v>
      </c>
      <c r="Z44" s="282">
        <f t="shared" si="6"/>
        <v>0</v>
      </c>
      <c r="AA44" s="283">
        <f t="shared" si="0"/>
        <v>0</v>
      </c>
      <c r="AB44" s="283">
        <f t="shared" si="1"/>
        <v>0.99999999999999989</v>
      </c>
      <c r="AC44" s="283">
        <f t="shared" si="2"/>
        <v>0</v>
      </c>
      <c r="AD44" s="283">
        <f t="shared" si="3"/>
        <v>0</v>
      </c>
      <c r="AE44" s="284">
        <f t="shared" si="4"/>
        <v>0</v>
      </c>
      <c r="AF44" s="285">
        <f t="shared" si="5"/>
        <v>0.99999999999999989</v>
      </c>
    </row>
    <row r="45" spans="1:32" ht="18" customHeight="1" x14ac:dyDescent="0.25">
      <c r="A45" s="231" t="s">
        <v>25</v>
      </c>
      <c r="B45" s="282">
        <f>+'Report by Object and Function'!K45/'Report by Object and Function'!I45</f>
        <v>0.56797412718884688</v>
      </c>
      <c r="C45" s="283"/>
      <c r="D45" s="283"/>
      <c r="E45" s="283"/>
      <c r="F45" s="283"/>
      <c r="G45" s="284"/>
      <c r="H45" s="285">
        <f>+'Report by Object and Function'!Q45/'Report by Object and Function'!I45</f>
        <v>0.56797412718884688</v>
      </c>
      <c r="I45" s="278"/>
      <c r="J45" s="282">
        <f>+'Report by Object and Function'!S45/'Report by Object and Function'!I45</f>
        <v>0.22657544724429526</v>
      </c>
      <c r="K45" s="283"/>
      <c r="L45" s="283"/>
      <c r="M45" s="283"/>
      <c r="N45" s="283"/>
      <c r="O45" s="284"/>
      <c r="P45" s="285">
        <f>+'Report by Object and Function'!Y45/'Report by Object and Function'!I45</f>
        <v>0.22657544724429526</v>
      </c>
      <c r="Q45" s="278"/>
      <c r="R45" s="282">
        <f>+'Report by Object and Function'!AA45/'Report by Object and Function'!I45</f>
        <v>0.20545042556685783</v>
      </c>
      <c r="S45" s="283"/>
      <c r="T45" s="283"/>
      <c r="U45" s="283"/>
      <c r="V45" s="283"/>
      <c r="W45" s="284"/>
      <c r="X45" s="285">
        <f>+'Report by Object and Function'!AG45/'Report by Object and Function'!I45</f>
        <v>0.20545042556685783</v>
      </c>
      <c r="Z45" s="282">
        <f t="shared" si="6"/>
        <v>1</v>
      </c>
      <c r="AA45" s="283">
        <f t="shared" si="0"/>
        <v>0</v>
      </c>
      <c r="AB45" s="283">
        <f t="shared" si="1"/>
        <v>0</v>
      </c>
      <c r="AC45" s="283">
        <f t="shared" si="2"/>
        <v>0</v>
      </c>
      <c r="AD45" s="283">
        <f t="shared" si="3"/>
        <v>0</v>
      </c>
      <c r="AE45" s="284">
        <f t="shared" si="4"/>
        <v>0</v>
      </c>
      <c r="AF45" s="285">
        <f t="shared" si="5"/>
        <v>1</v>
      </c>
    </row>
    <row r="46" spans="1:32" ht="18" customHeight="1" x14ac:dyDescent="0.25">
      <c r="A46" s="231" t="s">
        <v>26</v>
      </c>
      <c r="B46" s="282"/>
      <c r="C46" s="283"/>
      <c r="D46" s="283">
        <f>+'Report by Object and Function'!M46/'Report by Object and Function'!I46</f>
        <v>0.63604076926762287</v>
      </c>
      <c r="E46" s="283"/>
      <c r="F46" s="283"/>
      <c r="G46" s="284"/>
      <c r="H46" s="285">
        <f>+'Report by Object and Function'!Q46/'Report by Object and Function'!I46</f>
        <v>0.63604076926762287</v>
      </c>
      <c r="I46" s="278"/>
      <c r="J46" s="282"/>
      <c r="K46" s="283"/>
      <c r="L46" s="283">
        <f>+'Report by Object and Function'!U46/'Report by Object and Function'!I46</f>
        <v>0.17746428395878275</v>
      </c>
      <c r="M46" s="283"/>
      <c r="N46" s="283"/>
      <c r="O46" s="284"/>
      <c r="P46" s="285">
        <f>+'Report by Object and Function'!Y46/'Report by Object and Function'!I46</f>
        <v>0.17746428395878275</v>
      </c>
      <c r="Q46" s="278"/>
      <c r="R46" s="282"/>
      <c r="S46" s="283"/>
      <c r="T46" s="283">
        <f>+'Report by Object and Function'!AC46/'Report by Object and Function'!I46</f>
        <v>0.18649494677359443</v>
      </c>
      <c r="U46" s="283"/>
      <c r="V46" s="283"/>
      <c r="W46" s="284"/>
      <c r="X46" s="285">
        <f>+'Report by Object and Function'!AG46/'Report by Object and Function'!I46</f>
        <v>0.18649494677359443</v>
      </c>
      <c r="Z46" s="282">
        <f t="shared" si="6"/>
        <v>0</v>
      </c>
      <c r="AA46" s="283">
        <f t="shared" si="0"/>
        <v>0</v>
      </c>
      <c r="AB46" s="283">
        <f t="shared" si="1"/>
        <v>1</v>
      </c>
      <c r="AC46" s="283">
        <f t="shared" si="2"/>
        <v>0</v>
      </c>
      <c r="AD46" s="283">
        <f t="shared" si="3"/>
        <v>0</v>
      </c>
      <c r="AE46" s="284">
        <f t="shared" si="4"/>
        <v>0</v>
      </c>
      <c r="AF46" s="285">
        <f t="shared" si="5"/>
        <v>1</v>
      </c>
    </row>
    <row r="47" spans="1:32" ht="18" customHeight="1" x14ac:dyDescent="0.25">
      <c r="A47" s="231" t="s">
        <v>27</v>
      </c>
      <c r="B47" s="282"/>
      <c r="C47" s="283"/>
      <c r="D47" s="283">
        <f>+'Report by Object and Function'!M47/'Report by Object and Function'!I47</f>
        <v>0.63604076926762276</v>
      </c>
      <c r="E47" s="283"/>
      <c r="F47" s="283"/>
      <c r="G47" s="284"/>
      <c r="H47" s="285">
        <f>+'Report by Object and Function'!Q47/'Report by Object and Function'!I47</f>
        <v>0.63604076926762276</v>
      </c>
      <c r="I47" s="278"/>
      <c r="J47" s="282"/>
      <c r="K47" s="283"/>
      <c r="L47" s="283">
        <f>+'Report by Object and Function'!U47/'Report by Object and Function'!I47</f>
        <v>0.17746428395878275</v>
      </c>
      <c r="M47" s="283"/>
      <c r="N47" s="283"/>
      <c r="O47" s="284"/>
      <c r="P47" s="285">
        <f>+'Report by Object and Function'!Y47/'Report by Object and Function'!I47</f>
        <v>0.17746428395878275</v>
      </c>
      <c r="Q47" s="278"/>
      <c r="R47" s="282"/>
      <c r="S47" s="283"/>
      <c r="T47" s="283">
        <f>+'Report by Object and Function'!AC47/'Report by Object and Function'!I47</f>
        <v>0.18649494677359441</v>
      </c>
      <c r="U47" s="283"/>
      <c r="V47" s="283"/>
      <c r="W47" s="284"/>
      <c r="X47" s="285">
        <f>+'Report by Object and Function'!AG47/'Report by Object and Function'!I47</f>
        <v>0.18649494677359441</v>
      </c>
      <c r="Z47" s="282">
        <f t="shared" si="6"/>
        <v>0</v>
      </c>
      <c r="AA47" s="283">
        <f t="shared" si="0"/>
        <v>0</v>
      </c>
      <c r="AB47" s="283">
        <f t="shared" si="1"/>
        <v>1</v>
      </c>
      <c r="AC47" s="283">
        <f t="shared" si="2"/>
        <v>0</v>
      </c>
      <c r="AD47" s="283">
        <f t="shared" si="3"/>
        <v>0</v>
      </c>
      <c r="AE47" s="284">
        <f t="shared" si="4"/>
        <v>0</v>
      </c>
      <c r="AF47" s="285">
        <f t="shared" si="5"/>
        <v>1</v>
      </c>
    </row>
    <row r="48" spans="1:32" ht="18" customHeight="1" x14ac:dyDescent="0.25">
      <c r="A48" s="231" t="s">
        <v>28</v>
      </c>
      <c r="B48" s="282">
        <f>+'Report by Object and Function'!K48/'Report by Object and Function'!I48</f>
        <v>0.39758188903219277</v>
      </c>
      <c r="C48" s="283"/>
      <c r="D48" s="283">
        <f>+'Report by Object and Function'!M48/'Report by Object and Function'!I48</f>
        <v>8.2685300004790963E-2</v>
      </c>
      <c r="E48" s="283"/>
      <c r="F48" s="283">
        <f>+'Report by Object and Function'!O48/'Report by Object and Function'!I48</f>
        <v>0.10086535729254684</v>
      </c>
      <c r="G48" s="284"/>
      <c r="H48" s="285">
        <f>+'Report by Object and Function'!Q48/'Report by Object and Function'!I48</f>
        <v>0.58113254632953049</v>
      </c>
      <c r="I48" s="278"/>
      <c r="J48" s="282">
        <f>+'Report by Object and Function'!S48/'Report by Object and Function'!I48</f>
        <v>0.15860281307100668</v>
      </c>
      <c r="K48" s="283"/>
      <c r="L48" s="283">
        <f>+'Report by Object and Function'!U48/'Report by Object and Function'!I48</f>
        <v>2.3070356914641758E-2</v>
      </c>
      <c r="M48" s="283"/>
      <c r="N48" s="283">
        <f>+'Report by Object and Function'!W48/'Report by Object and Function'!I48</f>
        <v>3.5408268868319125E-2</v>
      </c>
      <c r="O48" s="284"/>
      <c r="P48" s="285">
        <f>+'Report by Object and Function'!Y48/'Report by Object and Function'!I48</f>
        <v>0.21708143885396758</v>
      </c>
      <c r="Q48" s="278"/>
      <c r="R48" s="282">
        <f>+'Report by Object and Function'!AA48/'Report by Object and Function'!I48</f>
        <v>0.14381529789680045</v>
      </c>
      <c r="S48" s="283"/>
      <c r="T48" s="283">
        <f>+'Report by Object and Function'!AC48/'Report by Object and Function'!I48</f>
        <v>2.4244343080567273E-2</v>
      </c>
      <c r="U48" s="283"/>
      <c r="V48" s="283">
        <f>+'Report by Object and Function'!AE48/'Report by Object and Function'!I48</f>
        <v>3.3726373839134065E-2</v>
      </c>
      <c r="W48" s="284"/>
      <c r="X48" s="285">
        <f>+'Report by Object and Function'!AG48/'Report by Object and Function'!I48</f>
        <v>0.2017860148165018</v>
      </c>
      <c r="Z48" s="282">
        <f t="shared" si="6"/>
        <v>0.7</v>
      </c>
      <c r="AA48" s="283">
        <f t="shared" si="0"/>
        <v>0</v>
      </c>
      <c r="AB48" s="283">
        <f t="shared" si="1"/>
        <v>0.13</v>
      </c>
      <c r="AC48" s="283">
        <f t="shared" si="2"/>
        <v>0</v>
      </c>
      <c r="AD48" s="283">
        <f t="shared" si="3"/>
        <v>0.17000000000000004</v>
      </c>
      <c r="AE48" s="284">
        <f t="shared" si="4"/>
        <v>0</v>
      </c>
      <c r="AF48" s="285">
        <f t="shared" si="5"/>
        <v>0.99999999999999989</v>
      </c>
    </row>
    <row r="49" spans="1:32" ht="18" customHeight="1" x14ac:dyDescent="0.25">
      <c r="A49" s="238" t="s">
        <v>33</v>
      </c>
      <c r="B49" s="279">
        <f>+'Report by Object and Function'!K49/'Report by Object and Function'!I49</f>
        <v>0.56797412718884688</v>
      </c>
      <c r="C49" s="278"/>
      <c r="D49" s="278"/>
      <c r="E49" s="278"/>
      <c r="F49" s="278"/>
      <c r="G49" s="280"/>
      <c r="H49" s="281">
        <f>+'Report by Object and Function'!Q49/'Report by Object and Function'!I49</f>
        <v>0.56797412718884688</v>
      </c>
      <c r="I49" s="278"/>
      <c r="J49" s="279">
        <f>+'Report by Object and Function'!S49/'Report by Object and Function'!I49</f>
        <v>0.22657544724429529</v>
      </c>
      <c r="K49" s="278"/>
      <c r="L49" s="278"/>
      <c r="M49" s="278"/>
      <c r="N49" s="278"/>
      <c r="O49" s="280"/>
      <c r="P49" s="281">
        <f>+'Report by Object and Function'!Y49/'Report by Object and Function'!I49</f>
        <v>0.22657544724429529</v>
      </c>
      <c r="Q49" s="278"/>
      <c r="R49" s="279">
        <f>+'Report by Object and Function'!AA49/'Report by Object and Function'!I49</f>
        <v>0.20545042556685783</v>
      </c>
      <c r="S49" s="278"/>
      <c r="T49" s="278"/>
      <c r="U49" s="278"/>
      <c r="V49" s="278"/>
      <c r="W49" s="280"/>
      <c r="X49" s="281">
        <f>+'Report by Object and Function'!AG49/'Report by Object and Function'!I49</f>
        <v>0.20545042556685783</v>
      </c>
      <c r="Z49" s="279">
        <f t="shared" si="6"/>
        <v>1</v>
      </c>
      <c r="AA49" s="278">
        <f t="shared" si="0"/>
        <v>0</v>
      </c>
      <c r="AB49" s="278">
        <f t="shared" si="1"/>
        <v>0</v>
      </c>
      <c r="AC49" s="278">
        <f t="shared" si="2"/>
        <v>0</v>
      </c>
      <c r="AD49" s="278">
        <f t="shared" si="3"/>
        <v>0</v>
      </c>
      <c r="AE49" s="280">
        <f t="shared" si="4"/>
        <v>0</v>
      </c>
      <c r="AF49" s="281">
        <f t="shared" si="5"/>
        <v>1</v>
      </c>
    </row>
    <row r="50" spans="1:32" ht="18" customHeight="1" x14ac:dyDescent="0.25">
      <c r="A50" s="238" t="s">
        <v>45</v>
      </c>
      <c r="B50" s="279"/>
      <c r="C50" s="278"/>
      <c r="D50" s="278"/>
      <c r="E50" s="278"/>
      <c r="F50" s="278">
        <f>+'Report by Object and Function'!O50/'Report by Object and Function'!I50</f>
        <v>0.59332563113262837</v>
      </c>
      <c r="G50" s="280"/>
      <c r="H50" s="281">
        <f>+'Report by Object and Function'!Q50/'Report by Object and Function'!I50</f>
        <v>0.59332563113262837</v>
      </c>
      <c r="I50" s="278"/>
      <c r="J50" s="279"/>
      <c r="K50" s="278"/>
      <c r="L50" s="278"/>
      <c r="M50" s="278"/>
      <c r="N50" s="278">
        <f>+'Report by Object and Function'!W50/'Report by Object and Function'!I50</f>
        <v>0.20828393451952423</v>
      </c>
      <c r="O50" s="280"/>
      <c r="P50" s="281">
        <f>+'Report by Object and Function'!Y50/'Report by Object and Function'!I50</f>
        <v>0.20828393451952423</v>
      </c>
      <c r="Q50" s="278"/>
      <c r="R50" s="279"/>
      <c r="S50" s="278"/>
      <c r="T50" s="278"/>
      <c r="U50" s="278"/>
      <c r="V50" s="278">
        <f>+'Report by Object and Function'!AE50/'Report by Object and Function'!I50</f>
        <v>0.19839043434784742</v>
      </c>
      <c r="W50" s="280"/>
      <c r="X50" s="281">
        <f>+'Report by Object and Function'!AG50/'Report by Object and Function'!I50</f>
        <v>0.19839043434784742</v>
      </c>
      <c r="Z50" s="279">
        <f t="shared" si="6"/>
        <v>0</v>
      </c>
      <c r="AA50" s="278">
        <f t="shared" si="0"/>
        <v>0</v>
      </c>
      <c r="AB50" s="278">
        <f t="shared" si="1"/>
        <v>0</v>
      </c>
      <c r="AC50" s="278">
        <f t="shared" si="2"/>
        <v>0</v>
      </c>
      <c r="AD50" s="278">
        <f t="shared" si="3"/>
        <v>1</v>
      </c>
      <c r="AE50" s="280">
        <f t="shared" si="4"/>
        <v>0</v>
      </c>
      <c r="AF50" s="281">
        <f t="shared" si="5"/>
        <v>1</v>
      </c>
    </row>
    <row r="51" spans="1:32" ht="18" customHeight="1" x14ac:dyDescent="0.25">
      <c r="A51" s="238" t="s">
        <v>16</v>
      </c>
      <c r="B51" s="279"/>
      <c r="C51" s="278"/>
      <c r="D51" s="278">
        <f>+'Report by Object and Function'!M51/'Report by Object and Function'!I51</f>
        <v>0.63604076926762276</v>
      </c>
      <c r="E51" s="278"/>
      <c r="F51" s="278"/>
      <c r="G51" s="280"/>
      <c r="H51" s="281">
        <f>+'Report by Object and Function'!Q51/'Report by Object and Function'!I51</f>
        <v>0.63604076926762276</v>
      </c>
      <c r="I51" s="278"/>
      <c r="J51" s="279"/>
      <c r="K51" s="278"/>
      <c r="L51" s="278">
        <f>+'Report by Object and Function'!U51/'Report by Object and Function'!I51</f>
        <v>0.17746428395878275</v>
      </c>
      <c r="M51" s="278"/>
      <c r="N51" s="278"/>
      <c r="O51" s="280"/>
      <c r="P51" s="281">
        <f>+'Report by Object and Function'!Y51/'Report by Object and Function'!I51</f>
        <v>0.17746428395878275</v>
      </c>
      <c r="Q51" s="278"/>
      <c r="R51" s="279"/>
      <c r="S51" s="278"/>
      <c r="T51" s="278">
        <f>+'Report by Object and Function'!AC51/'Report by Object and Function'!I51</f>
        <v>0.18649494677359443</v>
      </c>
      <c r="U51" s="278"/>
      <c r="V51" s="278"/>
      <c r="W51" s="280"/>
      <c r="X51" s="281">
        <f>+'Report by Object and Function'!AG51/'Report by Object and Function'!I51</f>
        <v>0.18649494677359443</v>
      </c>
      <c r="Z51" s="279">
        <f t="shared" si="6"/>
        <v>0</v>
      </c>
      <c r="AA51" s="278">
        <f t="shared" si="0"/>
        <v>0</v>
      </c>
      <c r="AB51" s="278">
        <f t="shared" si="1"/>
        <v>1</v>
      </c>
      <c r="AC51" s="278">
        <f t="shared" si="2"/>
        <v>0</v>
      </c>
      <c r="AD51" s="278">
        <f t="shared" si="3"/>
        <v>0</v>
      </c>
      <c r="AE51" s="280">
        <f t="shared" si="4"/>
        <v>0</v>
      </c>
      <c r="AF51" s="281">
        <f t="shared" si="5"/>
        <v>1</v>
      </c>
    </row>
    <row r="52" spans="1:32" ht="18" customHeight="1" x14ac:dyDescent="0.25">
      <c r="A52" s="231" t="s">
        <v>29</v>
      </c>
      <c r="B52" s="282">
        <f>+'Report by Object and Function'!K52/'Report by Object and Function'!I52</f>
        <v>0.56797412718884688</v>
      </c>
      <c r="C52" s="283"/>
      <c r="D52" s="283"/>
      <c r="E52" s="283"/>
      <c r="F52" s="283"/>
      <c r="G52" s="284"/>
      <c r="H52" s="285">
        <f>+'Report by Object and Function'!Q52/'Report by Object and Function'!I52</f>
        <v>0.56797412718884688</v>
      </c>
      <c r="I52" s="278"/>
      <c r="J52" s="282">
        <f>+'Report by Object and Function'!S52/'Report by Object and Function'!I52</f>
        <v>0.22657544724429529</v>
      </c>
      <c r="K52" s="283"/>
      <c r="L52" s="283"/>
      <c r="M52" s="283"/>
      <c r="N52" s="283"/>
      <c r="O52" s="284"/>
      <c r="P52" s="285">
        <f>+'Report by Object and Function'!Y52/'Report by Object and Function'!I52</f>
        <v>0.22657544724429529</v>
      </c>
      <c r="Q52" s="278"/>
      <c r="R52" s="282">
        <f>+'Report by Object and Function'!AA52/'Report by Object and Function'!I52</f>
        <v>0.20545042556685783</v>
      </c>
      <c r="S52" s="283"/>
      <c r="T52" s="283"/>
      <c r="U52" s="283"/>
      <c r="V52" s="283"/>
      <c r="W52" s="284"/>
      <c r="X52" s="285">
        <f>+'Report by Object and Function'!AG52/'Report by Object and Function'!I52</f>
        <v>0.20545042556685783</v>
      </c>
      <c r="Z52" s="282">
        <f t="shared" si="6"/>
        <v>1</v>
      </c>
      <c r="AA52" s="283">
        <f t="shared" si="0"/>
        <v>0</v>
      </c>
      <c r="AB52" s="283">
        <f t="shared" si="1"/>
        <v>0</v>
      </c>
      <c r="AC52" s="283">
        <f t="shared" si="2"/>
        <v>0</v>
      </c>
      <c r="AD52" s="283">
        <f t="shared" si="3"/>
        <v>0</v>
      </c>
      <c r="AE52" s="284">
        <f t="shared" si="4"/>
        <v>0</v>
      </c>
      <c r="AF52" s="285">
        <f t="shared" si="5"/>
        <v>1</v>
      </c>
    </row>
    <row r="53" spans="1:32" ht="18" customHeight="1" x14ac:dyDescent="0.25">
      <c r="A53" s="231" t="s">
        <v>46</v>
      </c>
      <c r="B53" s="282">
        <f>+'Report by Object and Function'!K53/'Report by Object and Function'!I53</f>
        <v>0.56797412718884688</v>
      </c>
      <c r="C53" s="283"/>
      <c r="D53" s="283"/>
      <c r="E53" s="283"/>
      <c r="F53" s="283"/>
      <c r="G53" s="284"/>
      <c r="H53" s="285">
        <f>+'Report by Object and Function'!Q53/'Report by Object and Function'!I53</f>
        <v>0.56797412718884688</v>
      </c>
      <c r="I53" s="278"/>
      <c r="J53" s="282">
        <f>+'Report by Object and Function'!S53/'Report by Object and Function'!I53</f>
        <v>0.22657544724429529</v>
      </c>
      <c r="K53" s="283"/>
      <c r="L53" s="283"/>
      <c r="M53" s="283"/>
      <c r="N53" s="283"/>
      <c r="O53" s="284"/>
      <c r="P53" s="285">
        <f>+'Report by Object and Function'!Y53/'Report by Object and Function'!I53</f>
        <v>0.22657544724429529</v>
      </c>
      <c r="Q53" s="278"/>
      <c r="R53" s="282">
        <f>+'Report by Object and Function'!AA53/'Report by Object and Function'!I53</f>
        <v>0.20545042556685783</v>
      </c>
      <c r="S53" s="283"/>
      <c r="T53" s="283"/>
      <c r="U53" s="283"/>
      <c r="V53" s="283"/>
      <c r="W53" s="284"/>
      <c r="X53" s="285">
        <f>+'Report by Object and Function'!AG53/'Report by Object and Function'!I53</f>
        <v>0.20545042556685783</v>
      </c>
      <c r="Z53" s="282">
        <f t="shared" si="6"/>
        <v>1</v>
      </c>
      <c r="AA53" s="283">
        <f t="shared" si="0"/>
        <v>0</v>
      </c>
      <c r="AB53" s="283">
        <f t="shared" si="1"/>
        <v>0</v>
      </c>
      <c r="AC53" s="283">
        <f t="shared" si="2"/>
        <v>0</v>
      </c>
      <c r="AD53" s="283">
        <f t="shared" si="3"/>
        <v>0</v>
      </c>
      <c r="AE53" s="284">
        <f t="shared" si="4"/>
        <v>0</v>
      </c>
      <c r="AF53" s="285">
        <f t="shared" si="5"/>
        <v>1</v>
      </c>
    </row>
    <row r="54" spans="1:32" ht="18" customHeight="1" x14ac:dyDescent="0.25">
      <c r="A54" s="231" t="s">
        <v>30</v>
      </c>
      <c r="B54" s="282"/>
      <c r="C54" s="283">
        <f>+'Report by Object and Function'!L54/'Report by Object and Function'!I54</f>
        <v>0.63604076926762287</v>
      </c>
      <c r="D54" s="283"/>
      <c r="E54" s="283"/>
      <c r="F54" s="283"/>
      <c r="G54" s="284"/>
      <c r="H54" s="285">
        <f>+'Report by Object and Function'!Q54/'Report by Object and Function'!I54</f>
        <v>0.63604076926762287</v>
      </c>
      <c r="I54" s="278"/>
      <c r="J54" s="282"/>
      <c r="K54" s="283">
        <f>+'Report by Object and Function'!T54/'Report by Object and Function'!I54</f>
        <v>0.17746428395878275</v>
      </c>
      <c r="L54" s="283"/>
      <c r="M54" s="283"/>
      <c r="N54" s="283"/>
      <c r="O54" s="284"/>
      <c r="P54" s="285">
        <f>+'Report by Object and Function'!Y54/'Report by Object and Function'!I54</f>
        <v>0.17746428395878275</v>
      </c>
      <c r="Q54" s="278"/>
      <c r="R54" s="282"/>
      <c r="S54" s="283">
        <f>+'Report by Object and Function'!AB54/'Report by Object and Function'!I54</f>
        <v>0.18649494677359443</v>
      </c>
      <c r="T54" s="283"/>
      <c r="U54" s="283"/>
      <c r="V54" s="283"/>
      <c r="W54" s="284"/>
      <c r="X54" s="285">
        <f>+'Report by Object and Function'!AG54/'Report by Object and Function'!I54</f>
        <v>0.18649494677359443</v>
      </c>
      <c r="Z54" s="282">
        <f t="shared" si="6"/>
        <v>0</v>
      </c>
      <c r="AA54" s="283">
        <f t="shared" si="0"/>
        <v>1</v>
      </c>
      <c r="AB54" s="283">
        <f t="shared" si="1"/>
        <v>0</v>
      </c>
      <c r="AC54" s="283">
        <f t="shared" si="2"/>
        <v>0</v>
      </c>
      <c r="AD54" s="283">
        <f t="shared" si="3"/>
        <v>0</v>
      </c>
      <c r="AE54" s="284">
        <f t="shared" si="4"/>
        <v>0</v>
      </c>
      <c r="AF54" s="285">
        <f t="shared" si="5"/>
        <v>1</v>
      </c>
    </row>
    <row r="55" spans="1:32" ht="18" customHeight="1" x14ac:dyDescent="0.25">
      <c r="A55" s="231" t="s">
        <v>31</v>
      </c>
      <c r="B55" s="282"/>
      <c r="C55" s="283"/>
      <c r="D55" s="283">
        <f>+'Report by Object and Function'!M55/'Report by Object and Function'!I55</f>
        <v>0.63604076926762276</v>
      </c>
      <c r="E55" s="283"/>
      <c r="F55" s="283"/>
      <c r="G55" s="284"/>
      <c r="H55" s="285">
        <f>+'Report by Object and Function'!Q55/'Report by Object and Function'!I55</f>
        <v>0.63604076926762276</v>
      </c>
      <c r="I55" s="278"/>
      <c r="J55" s="282"/>
      <c r="K55" s="283"/>
      <c r="L55" s="283">
        <f>+'Report by Object and Function'!U55/'Report by Object and Function'!I55</f>
        <v>0.17746428395878275</v>
      </c>
      <c r="M55" s="283"/>
      <c r="N55" s="283"/>
      <c r="O55" s="284"/>
      <c r="P55" s="285">
        <f>+'Report by Object and Function'!Y55/'Report by Object and Function'!I55</f>
        <v>0.17746428395878275</v>
      </c>
      <c r="Q55" s="278"/>
      <c r="R55" s="282"/>
      <c r="S55" s="283"/>
      <c r="T55" s="283">
        <f>+'Report by Object and Function'!AC55/'Report by Object and Function'!I55</f>
        <v>0.18649494677359443</v>
      </c>
      <c r="U55" s="283"/>
      <c r="V55" s="283"/>
      <c r="W55" s="284"/>
      <c r="X55" s="285">
        <f>+'Report by Object and Function'!AG55/'Report by Object and Function'!I55</f>
        <v>0.18649494677359443</v>
      </c>
      <c r="Z55" s="282">
        <f t="shared" si="6"/>
        <v>0</v>
      </c>
      <c r="AA55" s="283">
        <f t="shared" si="0"/>
        <v>0</v>
      </c>
      <c r="AB55" s="283">
        <f t="shared" si="1"/>
        <v>1</v>
      </c>
      <c r="AC55" s="283">
        <f t="shared" si="2"/>
        <v>0</v>
      </c>
      <c r="AD55" s="283">
        <f t="shared" si="3"/>
        <v>0</v>
      </c>
      <c r="AE55" s="284">
        <f t="shared" si="4"/>
        <v>0</v>
      </c>
      <c r="AF55" s="285">
        <f t="shared" si="5"/>
        <v>1</v>
      </c>
    </row>
    <row r="56" spans="1:32" ht="18" customHeight="1" x14ac:dyDescent="0.25">
      <c r="A56" s="248" t="s">
        <v>32</v>
      </c>
      <c r="B56" s="290"/>
      <c r="C56" s="291"/>
      <c r="D56" s="291">
        <f>+'Report by Object and Function'!M56/'Report by Object and Function'!I56</f>
        <v>0.63604076926762276</v>
      </c>
      <c r="E56" s="291"/>
      <c r="F56" s="291"/>
      <c r="G56" s="292"/>
      <c r="H56" s="293">
        <f>+'Report by Object and Function'!Q56/'Report by Object and Function'!I56</f>
        <v>0.63604076926762276</v>
      </c>
      <c r="I56" s="278"/>
      <c r="J56" s="290"/>
      <c r="K56" s="291"/>
      <c r="L56" s="291">
        <f>+'Report by Object and Function'!U56/'Report by Object and Function'!I56</f>
        <v>0.17746428395878275</v>
      </c>
      <c r="M56" s="291"/>
      <c r="N56" s="291"/>
      <c r="O56" s="292"/>
      <c r="P56" s="293">
        <f>+'Report by Object and Function'!Y56/'Report by Object and Function'!I56</f>
        <v>0.17746428395878275</v>
      </c>
      <c r="Q56" s="278"/>
      <c r="R56" s="290"/>
      <c r="S56" s="291"/>
      <c r="T56" s="291">
        <f>+'Report by Object and Function'!AC56/'Report by Object and Function'!I56</f>
        <v>0.18649494677359441</v>
      </c>
      <c r="U56" s="291"/>
      <c r="V56" s="291"/>
      <c r="W56" s="292"/>
      <c r="X56" s="293">
        <f>+'Report by Object and Function'!AG56/'Report by Object and Function'!I56</f>
        <v>0.18649494677359441</v>
      </c>
      <c r="Z56" s="290">
        <f t="shared" si="6"/>
        <v>0</v>
      </c>
      <c r="AA56" s="291">
        <f t="shared" si="0"/>
        <v>0</v>
      </c>
      <c r="AB56" s="291">
        <f t="shared" si="1"/>
        <v>1</v>
      </c>
      <c r="AC56" s="291">
        <f t="shared" si="2"/>
        <v>0</v>
      </c>
      <c r="AD56" s="291">
        <f t="shared" si="3"/>
        <v>0</v>
      </c>
      <c r="AE56" s="292">
        <f t="shared" si="4"/>
        <v>0</v>
      </c>
      <c r="AF56" s="293">
        <f t="shared" si="5"/>
        <v>1</v>
      </c>
    </row>
    <row r="57" spans="1:32" x14ac:dyDescent="0.25">
      <c r="A57" s="255"/>
      <c r="B57" s="222"/>
      <c r="C57" s="222"/>
      <c r="D57" s="222"/>
      <c r="E57" s="222"/>
      <c r="F57" s="222"/>
      <c r="G57" s="222"/>
      <c r="J57" s="222"/>
      <c r="K57" s="222"/>
      <c r="L57" s="222"/>
      <c r="M57" s="222"/>
      <c r="N57" s="222"/>
      <c r="O57" s="222"/>
      <c r="R57" s="222"/>
      <c r="S57" s="222"/>
      <c r="T57" s="222"/>
      <c r="U57" s="222"/>
      <c r="V57" s="222"/>
      <c r="W57" s="222"/>
      <c r="Z57" s="222"/>
      <c r="AA57" s="222"/>
      <c r="AB57" s="222"/>
      <c r="AC57" s="222"/>
      <c r="AD57" s="222"/>
      <c r="AE57" s="222"/>
    </row>
    <row r="58" spans="1:32" x14ac:dyDescent="0.25">
      <c r="A58" s="239"/>
    </row>
    <row r="59" spans="1:32" x14ac:dyDescent="0.25">
      <c r="A59" s="239"/>
    </row>
    <row r="60" spans="1:32" x14ac:dyDescent="0.25">
      <c r="A60" s="239"/>
    </row>
    <row r="61" spans="1:32" x14ac:dyDescent="0.25">
      <c r="A61" s="239"/>
    </row>
    <row r="62" spans="1:32" x14ac:dyDescent="0.25">
      <c r="A62" s="239"/>
    </row>
    <row r="63" spans="1:32" x14ac:dyDescent="0.25">
      <c r="A63" s="239"/>
    </row>
    <row r="64" spans="1:32" x14ac:dyDescent="0.25">
      <c r="A64" s="239"/>
    </row>
    <row r="65" spans="1:1" x14ac:dyDescent="0.25">
      <c r="A65" s="239"/>
    </row>
    <row r="66" spans="1:1" x14ac:dyDescent="0.25">
      <c r="A66" s="239"/>
    </row>
    <row r="67" spans="1:1" x14ac:dyDescent="0.25">
      <c r="A67" s="256"/>
    </row>
  </sheetData>
  <pageMargins left="0.25" right="0.25" top="0.5" bottom="0" header="0.3" footer="0.3"/>
  <pageSetup scale="65" orientation="portrait" r:id="rId1"/>
  <headerFooter>
    <oddHeader>&amp;C&amp;"-,Bold"&amp;12FY15 Transit Cost Assigned to Functions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workbookViewId="0">
      <selection activeCell="T19" sqref="T19"/>
    </sheetView>
  </sheetViews>
  <sheetFormatPr defaultRowHeight="12" x14ac:dyDescent="0.2"/>
  <cols>
    <col min="1" max="1" width="24.85546875" style="426" customWidth="1"/>
    <col min="2" max="2" width="9.5703125" style="426" bestFit="1" customWidth="1"/>
    <col min="3" max="3" width="1.5703125" style="426" customWidth="1"/>
    <col min="4" max="4" width="9.85546875" style="426" customWidth="1"/>
    <col min="5" max="5" width="5.140625" style="426" bestFit="1" customWidth="1"/>
    <col min="6" max="6" width="7.85546875" style="426" bestFit="1" customWidth="1"/>
    <col min="7" max="7" width="7.85546875" style="426" customWidth="1"/>
    <col min="8" max="8" width="7.28515625" style="426" customWidth="1"/>
    <col min="9" max="9" width="8.140625" style="426" customWidth="1"/>
    <col min="10" max="10" width="5.140625" style="426" bestFit="1" customWidth="1"/>
    <col min="11" max="11" width="1.42578125" style="426" customWidth="1"/>
    <col min="12" max="12" width="10.5703125" style="426" customWidth="1"/>
    <col min="13" max="13" width="7.28515625" style="426" bestFit="1" customWidth="1"/>
    <col min="14" max="15" width="8.85546875" style="426" bestFit="1" customWidth="1"/>
    <col min="16" max="16" width="9.140625" style="426"/>
    <col min="17" max="17" width="8.140625" style="426" bestFit="1" customWidth="1"/>
    <col min="18" max="18" width="8.42578125" style="426" bestFit="1" customWidth="1"/>
    <col min="19" max="16384" width="9.140625" style="426"/>
  </cols>
  <sheetData>
    <row r="1" spans="1:18" x14ac:dyDescent="0.2">
      <c r="D1" s="496" t="s">
        <v>118</v>
      </c>
      <c r="E1" s="497"/>
      <c r="F1" s="497"/>
      <c r="G1" s="497"/>
      <c r="H1" s="497"/>
      <c r="I1" s="497"/>
      <c r="J1" s="498"/>
      <c r="L1" s="496" t="s">
        <v>131</v>
      </c>
      <c r="M1" s="497"/>
      <c r="N1" s="497"/>
      <c r="O1" s="497"/>
      <c r="P1" s="497"/>
      <c r="Q1" s="497"/>
      <c r="R1" s="498"/>
    </row>
    <row r="2" spans="1:18" ht="48" customHeight="1" x14ac:dyDescent="0.2">
      <c r="A2" s="427" t="s">
        <v>8</v>
      </c>
      <c r="B2" s="428" t="s">
        <v>123</v>
      </c>
      <c r="D2" s="429" t="s">
        <v>33</v>
      </c>
      <c r="E2" s="430" t="s">
        <v>58</v>
      </c>
      <c r="F2" s="430" t="s">
        <v>134</v>
      </c>
      <c r="G2" s="430" t="s">
        <v>56</v>
      </c>
      <c r="H2" s="430" t="s">
        <v>47</v>
      </c>
      <c r="I2" s="431" t="s">
        <v>35</v>
      </c>
      <c r="J2" s="432" t="s">
        <v>2</v>
      </c>
      <c r="L2" s="429" t="s">
        <v>33</v>
      </c>
      <c r="M2" s="430" t="s">
        <v>58</v>
      </c>
      <c r="N2" s="430" t="s">
        <v>134</v>
      </c>
      <c r="O2" s="430" t="s">
        <v>56</v>
      </c>
      <c r="P2" s="430" t="s">
        <v>47</v>
      </c>
      <c r="Q2" s="431" t="s">
        <v>35</v>
      </c>
      <c r="R2" s="432" t="s">
        <v>2</v>
      </c>
    </row>
    <row r="3" spans="1:18" x14ac:dyDescent="0.2">
      <c r="A3" s="433"/>
      <c r="B3" s="434"/>
      <c r="D3" s="435"/>
      <c r="E3" s="436"/>
      <c r="F3" s="436"/>
      <c r="G3" s="436"/>
      <c r="H3" s="436"/>
      <c r="I3" s="437"/>
      <c r="J3" s="438"/>
      <c r="L3" s="439"/>
      <c r="M3" s="440"/>
      <c r="N3" s="440"/>
      <c r="O3" s="440"/>
      <c r="P3" s="440"/>
      <c r="Q3" s="441"/>
      <c r="R3" s="438"/>
    </row>
    <row r="4" spans="1:18" ht="12.75" thickBot="1" x14ac:dyDescent="0.25">
      <c r="A4" s="442" t="s">
        <v>9</v>
      </c>
      <c r="B4" s="443">
        <f t="shared" ref="B4" si="0">+B6+B11+B16+B17+B18+B21+B24+B27+B28+B30+B33+B36+B37+B38+B43+B44+B45+B46+B47+B48+B52+B53+B54+B55+B56</f>
        <v>316587.5573333333</v>
      </c>
      <c r="D4" s="444">
        <v>0.10318236058810958</v>
      </c>
      <c r="E4" s="445">
        <v>2.1307084971390281E-2</v>
      </c>
      <c r="F4" s="445">
        <v>2.6658029773978374E-2</v>
      </c>
      <c r="G4" s="445">
        <v>1.0231281331375183E-3</v>
      </c>
      <c r="H4" s="445">
        <v>5.5565078471869131E-2</v>
      </c>
      <c r="I4" s="446">
        <v>0</v>
      </c>
      <c r="J4" s="447">
        <v>0.20773568193848491</v>
      </c>
      <c r="K4" s="448"/>
      <c r="L4" s="449">
        <f>+L6+L11+L16+L17+L18+L21+L24+L27+L28+L30+L33+L36+L37+L38+L43+L44+L45+L46+L47+L48+L52+L53+L54+L55+L56</f>
        <v>32620.993098204875</v>
      </c>
      <c r="M4" s="450">
        <f t="shared" ref="M4:R4" si="1">+M6+M11+M16+M17+M18+M21+M24+M27+M28+M30+M33+M36+M37+M38+M43+M44+M45+M46+M47+M48+M52+M53+M54+M55+M56</f>
        <v>6745.557984986227</v>
      </c>
      <c r="N4" s="450">
        <f t="shared" si="1"/>
        <v>8439.600529463085</v>
      </c>
      <c r="O4" s="450">
        <f>+O6+O11+O16+O17+O18+O21+O24+O27+O28+O30+O33+O36+O37+O38+O43+O44+O45+O46+O47+O48+O52+O53+O54+O55+O56</f>
        <v>323.9096365090204</v>
      </c>
      <c r="P4" s="450">
        <f t="shared" si="1"/>
        <v>17632.817140707521</v>
      </c>
      <c r="Q4" s="450">
        <f t="shared" si="1"/>
        <v>0</v>
      </c>
      <c r="R4" s="451">
        <f t="shared" si="1"/>
        <v>65762.878389870719</v>
      </c>
    </row>
    <row r="5" spans="1:18" ht="6.75" customHeight="1" thickTop="1" x14ac:dyDescent="0.2">
      <c r="A5" s="452"/>
      <c r="B5" s="453"/>
      <c r="D5" s="454"/>
      <c r="E5" s="455"/>
      <c r="F5" s="455"/>
      <c r="G5" s="455"/>
      <c r="H5" s="455"/>
      <c r="I5" s="456"/>
      <c r="J5" s="457"/>
      <c r="L5" s="458"/>
      <c r="M5" s="459"/>
      <c r="N5" s="459"/>
      <c r="O5" s="459"/>
      <c r="P5" s="459"/>
      <c r="Q5" s="460"/>
      <c r="R5" s="461"/>
    </row>
    <row r="6" spans="1:18" x14ac:dyDescent="0.2">
      <c r="A6" s="462" t="s">
        <v>11</v>
      </c>
      <c r="B6" s="463">
        <f t="shared" ref="B6" si="2">SUM(B7:B10)</f>
        <v>110771.71200000001</v>
      </c>
      <c r="D6" s="464">
        <v>0.15827327404407263</v>
      </c>
      <c r="E6" s="465"/>
      <c r="F6" s="465">
        <v>2.3916849744063003E-2</v>
      </c>
      <c r="G6" s="465"/>
      <c r="H6" s="465">
        <v>3.4717703585359437E-2</v>
      </c>
      <c r="I6" s="466"/>
      <c r="J6" s="467">
        <v>0.21690782737349507</v>
      </c>
      <c r="L6" s="468">
        <f t="shared" ref="L6:Q6" si="3">SUM(L7:L10)</f>
        <v>17532.201529707094</v>
      </c>
      <c r="M6" s="469">
        <f t="shared" si="3"/>
        <v>0</v>
      </c>
      <c r="N6" s="469">
        <f t="shared" si="3"/>
        <v>2649.3103917966209</v>
      </c>
      <c r="O6" s="469">
        <f t="shared" si="3"/>
        <v>0</v>
      </c>
      <c r="P6" s="469">
        <f t="shared" si="3"/>
        <v>3845.7394628588036</v>
      </c>
      <c r="Q6" s="470">
        <f t="shared" si="3"/>
        <v>0</v>
      </c>
      <c r="R6" s="471">
        <f t="shared" ref="R6:R28" si="4">SUM(L6:Q6)</f>
        <v>24027.25138436252</v>
      </c>
    </row>
    <row r="7" spans="1:18" x14ac:dyDescent="0.2">
      <c r="A7" s="472" t="s">
        <v>37</v>
      </c>
      <c r="B7" s="473">
        <v>69831.975416730929</v>
      </c>
      <c r="D7" s="454">
        <v>0.22657544724429529</v>
      </c>
      <c r="E7" s="455"/>
      <c r="F7" s="455"/>
      <c r="G7" s="455"/>
      <c r="H7" s="455"/>
      <c r="I7" s="456"/>
      <c r="J7" s="457">
        <v>0.22657544724429529</v>
      </c>
      <c r="L7" s="458">
        <f>+'Report Line Item %'!J7*'Monthly Billing Allocation'!B7</f>
        <v>15822.211061998445</v>
      </c>
      <c r="M7" s="459">
        <f>+'Report Line Item %'!K7*'Monthly Billing Allocation'!B7</f>
        <v>0</v>
      </c>
      <c r="N7" s="459">
        <f>+'Report Line Item %'!L7*'Monthly Billing Allocation'!B7</f>
        <v>0</v>
      </c>
      <c r="O7" s="459">
        <f>+'Report Line Item %'!M7*'Monthly Billing Allocation'!B7</f>
        <v>0</v>
      </c>
      <c r="P7" s="459">
        <f>+'Report Line Item %'!N7*'Monthly Billing Allocation'!B7</f>
        <v>0</v>
      </c>
      <c r="Q7" s="460">
        <f>+'Report Line Item %'!O7*'Monthly Billing Allocation'!B7</f>
        <v>0</v>
      </c>
      <c r="R7" s="461">
        <f t="shared" si="4"/>
        <v>15822.211061998445</v>
      </c>
    </row>
    <row r="8" spans="1:18" x14ac:dyDescent="0.2">
      <c r="A8" s="472" t="s">
        <v>39</v>
      </c>
      <c r="B8" s="473">
        <v>7547.1128425708166</v>
      </c>
      <c r="D8" s="454">
        <v>0.22657544724429529</v>
      </c>
      <c r="E8" s="455"/>
      <c r="F8" s="455"/>
      <c r="G8" s="455"/>
      <c r="H8" s="455"/>
      <c r="I8" s="456"/>
      <c r="J8" s="457">
        <v>0.22657544724429529</v>
      </c>
      <c r="L8" s="458">
        <f>+'Report Line Item %'!J8*'Monthly Billing Allocation'!B8</f>
        <v>1709.9904677086474</v>
      </c>
      <c r="M8" s="459">
        <f>+'Report Line Item %'!K8*'Monthly Billing Allocation'!B8</f>
        <v>0</v>
      </c>
      <c r="N8" s="459">
        <f>+'Report Line Item %'!L8*'Monthly Billing Allocation'!B8</f>
        <v>0</v>
      </c>
      <c r="O8" s="459">
        <f>+'Report Line Item %'!M8*'Monthly Billing Allocation'!B8</f>
        <v>0</v>
      </c>
      <c r="P8" s="459">
        <f>+'Report Line Item %'!N8*'Monthly Billing Allocation'!B8</f>
        <v>0</v>
      </c>
      <c r="Q8" s="460">
        <f>+'Report Line Item %'!O8*'Monthly Billing Allocation'!B8</f>
        <v>0</v>
      </c>
      <c r="R8" s="461">
        <f t="shared" si="4"/>
        <v>1709.9904677086474</v>
      </c>
    </row>
    <row r="9" spans="1:18" x14ac:dyDescent="0.2">
      <c r="A9" s="472" t="s">
        <v>16</v>
      </c>
      <c r="B9" s="473">
        <v>14928.696257619595</v>
      </c>
      <c r="D9" s="454"/>
      <c r="E9" s="455"/>
      <c r="F9" s="455">
        <v>0.17746428395878275</v>
      </c>
      <c r="G9" s="455"/>
      <c r="H9" s="455"/>
      <c r="I9" s="456"/>
      <c r="J9" s="457">
        <v>0.17746428395878275</v>
      </c>
      <c r="L9" s="458">
        <f>+'Report Line Item %'!J9*'Monthly Billing Allocation'!B9</f>
        <v>0</v>
      </c>
      <c r="M9" s="459">
        <f>+'Report Line Item %'!K9*'Monthly Billing Allocation'!B9</f>
        <v>0</v>
      </c>
      <c r="N9" s="459">
        <f>+'Report Line Item %'!L9*'Monthly Billing Allocation'!B9</f>
        <v>2649.3103917966209</v>
      </c>
      <c r="O9" s="459">
        <f>+'Report Line Item %'!M9*'Monthly Billing Allocation'!B9</f>
        <v>0</v>
      </c>
      <c r="P9" s="459">
        <f>+'Report Line Item %'!N9*'Monthly Billing Allocation'!B9</f>
        <v>0</v>
      </c>
      <c r="Q9" s="460">
        <f>+'Report Line Item %'!O9*'Monthly Billing Allocation'!B9</f>
        <v>0</v>
      </c>
      <c r="R9" s="461">
        <f t="shared" si="4"/>
        <v>2649.3103917966209</v>
      </c>
    </row>
    <row r="10" spans="1:18" x14ac:dyDescent="0.2">
      <c r="A10" s="472" t="s">
        <v>38</v>
      </c>
      <c r="B10" s="473">
        <v>18463.927483078678</v>
      </c>
      <c r="D10" s="454"/>
      <c r="E10" s="455"/>
      <c r="F10" s="455"/>
      <c r="G10" s="455"/>
      <c r="H10" s="455">
        <v>0.20828393451952426</v>
      </c>
      <c r="I10" s="456"/>
      <c r="J10" s="457">
        <v>0.20828393451952426</v>
      </c>
      <c r="L10" s="458">
        <f>+'Report Line Item %'!J10*'Monthly Billing Allocation'!B10</f>
        <v>0</v>
      </c>
      <c r="M10" s="459">
        <f>+'Report Line Item %'!K10*'Monthly Billing Allocation'!B10</f>
        <v>0</v>
      </c>
      <c r="N10" s="459">
        <f>+'Report Line Item %'!L10*'Monthly Billing Allocation'!B10</f>
        <v>0</v>
      </c>
      <c r="O10" s="459">
        <f>+'Report Line Item %'!M10*'Monthly Billing Allocation'!B10</f>
        <v>0</v>
      </c>
      <c r="P10" s="459">
        <f>+'Report Line Item %'!N10*'Monthly Billing Allocation'!B10</f>
        <v>3845.7394628588036</v>
      </c>
      <c r="Q10" s="460">
        <f>+'Report Line Item %'!O10*'Monthly Billing Allocation'!B10</f>
        <v>0</v>
      </c>
      <c r="R10" s="461">
        <f t="shared" si="4"/>
        <v>3845.7394628588036</v>
      </c>
    </row>
    <row r="11" spans="1:18" x14ac:dyDescent="0.2">
      <c r="A11" s="462" t="s">
        <v>12</v>
      </c>
      <c r="B11" s="463">
        <f t="shared" ref="B11" si="5">SUM(B12:B15)</f>
        <v>58326.636999999988</v>
      </c>
      <c r="D11" s="464">
        <v>0.15827327404407263</v>
      </c>
      <c r="E11" s="465"/>
      <c r="F11" s="465">
        <v>2.3916849744063003E-2</v>
      </c>
      <c r="G11" s="465"/>
      <c r="H11" s="465">
        <v>3.4717703585359437E-2</v>
      </c>
      <c r="I11" s="466"/>
      <c r="J11" s="467">
        <v>0.21690782737349509</v>
      </c>
      <c r="L11" s="468">
        <f t="shared" ref="L11:Q11" si="6">SUM(L12:L15)</f>
        <v>9231.5478019701422</v>
      </c>
      <c r="M11" s="469">
        <f t="shared" si="6"/>
        <v>0</v>
      </c>
      <c r="N11" s="469">
        <f t="shared" si="6"/>
        <v>1394.9894132055056</v>
      </c>
      <c r="O11" s="469">
        <f t="shared" si="6"/>
        <v>0</v>
      </c>
      <c r="P11" s="469">
        <f t="shared" si="6"/>
        <v>2024.966894496858</v>
      </c>
      <c r="Q11" s="470">
        <f t="shared" si="6"/>
        <v>0</v>
      </c>
      <c r="R11" s="471">
        <f t="shared" si="4"/>
        <v>12651.504109672505</v>
      </c>
    </row>
    <row r="12" spans="1:18" x14ac:dyDescent="0.2">
      <c r="A12" s="472" t="s">
        <v>37</v>
      </c>
      <c r="B12" s="473">
        <v>36769.895558936441</v>
      </c>
      <c r="D12" s="454">
        <v>0.22657544724429526</v>
      </c>
      <c r="E12" s="455"/>
      <c r="F12" s="455"/>
      <c r="G12" s="455"/>
      <c r="H12" s="455"/>
      <c r="I12" s="456"/>
      <c r="J12" s="457">
        <v>0.22657544724429526</v>
      </c>
      <c r="L12" s="458">
        <f>+'Report Line Item %'!J12*'Monthly Billing Allocation'!B12</f>
        <v>8331.1555313920508</v>
      </c>
      <c r="M12" s="459">
        <f>+'Report Line Item %'!K12*'Monthly Billing Allocation'!B12</f>
        <v>0</v>
      </c>
      <c r="N12" s="459">
        <f>+'Report Line Item %'!L12*'Monthly Billing Allocation'!B12</f>
        <v>0</v>
      </c>
      <c r="O12" s="459">
        <f>+'Report Line Item %'!M12*'Monthly Billing Allocation'!B12</f>
        <v>0</v>
      </c>
      <c r="P12" s="459">
        <f>+'Report Line Item %'!N12*'Monthly Billing Allocation'!B12</f>
        <v>0</v>
      </c>
      <c r="Q12" s="460">
        <f>+'Report Line Item %'!O12*'Monthly Billing Allocation'!B12</f>
        <v>0</v>
      </c>
      <c r="R12" s="461">
        <f t="shared" si="4"/>
        <v>8331.1555313920508</v>
      </c>
    </row>
    <row r="13" spans="1:18" x14ac:dyDescent="0.2">
      <c r="A13" s="472" t="s">
        <v>39</v>
      </c>
      <c r="B13" s="473">
        <v>3973.9180989336523</v>
      </c>
      <c r="D13" s="454">
        <v>0.22657544724429529</v>
      </c>
      <c r="E13" s="455"/>
      <c r="F13" s="455"/>
      <c r="G13" s="455"/>
      <c r="H13" s="455"/>
      <c r="I13" s="456"/>
      <c r="J13" s="457">
        <v>0.22657544724429529</v>
      </c>
      <c r="L13" s="458">
        <f>+'Report Line Item %'!J13*'Monthly Billing Allocation'!B13</f>
        <v>900.39227057809194</v>
      </c>
      <c r="M13" s="459">
        <f>+'Report Line Item %'!K13*'Monthly Billing Allocation'!B13</f>
        <v>0</v>
      </c>
      <c r="N13" s="459">
        <f>+'Report Line Item %'!L13*'Monthly Billing Allocation'!B13</f>
        <v>0</v>
      </c>
      <c r="O13" s="459">
        <f>+'Report Line Item %'!M13*'Monthly Billing Allocation'!B13</f>
        <v>0</v>
      </c>
      <c r="P13" s="459">
        <f>+'Report Line Item %'!N13*'Monthly Billing Allocation'!B13</f>
        <v>0</v>
      </c>
      <c r="Q13" s="460">
        <f>+'Report Line Item %'!O13*'Monthly Billing Allocation'!B13</f>
        <v>0</v>
      </c>
      <c r="R13" s="461">
        <f t="shared" si="4"/>
        <v>900.39227057809194</v>
      </c>
    </row>
    <row r="14" spans="1:18" x14ac:dyDescent="0.2">
      <c r="A14" s="472" t="s">
        <v>16</v>
      </c>
      <c r="B14" s="473">
        <v>7860.6769885567564</v>
      </c>
      <c r="D14" s="454"/>
      <c r="E14" s="455"/>
      <c r="F14" s="455">
        <v>0.17746428395878275</v>
      </c>
      <c r="G14" s="455"/>
      <c r="H14" s="455"/>
      <c r="I14" s="456"/>
      <c r="J14" s="457">
        <v>0.17746428395878275</v>
      </c>
      <c r="L14" s="458">
        <f>+'Report Line Item %'!J14*'Monthly Billing Allocation'!B14</f>
        <v>0</v>
      </c>
      <c r="M14" s="459">
        <f>+'Report Line Item %'!K14*'Monthly Billing Allocation'!B14</f>
        <v>0</v>
      </c>
      <c r="N14" s="459">
        <f>+'Report Line Item %'!L14*'Monthly Billing Allocation'!B14</f>
        <v>1394.9894132055056</v>
      </c>
      <c r="O14" s="459">
        <f>+'Report Line Item %'!M14*'Monthly Billing Allocation'!B14</f>
        <v>0</v>
      </c>
      <c r="P14" s="459">
        <f>+'Report Line Item %'!N14*'Monthly Billing Allocation'!B14</f>
        <v>0</v>
      </c>
      <c r="Q14" s="460">
        <f>+'Report Line Item %'!O14*'Monthly Billing Allocation'!B14</f>
        <v>0</v>
      </c>
      <c r="R14" s="461">
        <f t="shared" si="4"/>
        <v>1394.9894132055056</v>
      </c>
    </row>
    <row r="15" spans="1:18" x14ac:dyDescent="0.2">
      <c r="A15" s="472" t="s">
        <v>38</v>
      </c>
      <c r="B15" s="473">
        <v>9722.1463535731345</v>
      </c>
      <c r="D15" s="454"/>
      <c r="E15" s="455"/>
      <c r="F15" s="455"/>
      <c r="G15" s="455"/>
      <c r="H15" s="455">
        <v>0.20828393451952423</v>
      </c>
      <c r="I15" s="456"/>
      <c r="J15" s="457">
        <v>0.20828393451952423</v>
      </c>
      <c r="L15" s="458">
        <f>+'Report Line Item %'!J15*'Monthly Billing Allocation'!B15</f>
        <v>0</v>
      </c>
      <c r="M15" s="459">
        <f>+'Report Line Item %'!K15*'Monthly Billing Allocation'!B15</f>
        <v>0</v>
      </c>
      <c r="N15" s="459">
        <f>+'Report Line Item %'!L15*'Monthly Billing Allocation'!B15</f>
        <v>0</v>
      </c>
      <c r="O15" s="459">
        <f>+'Report Line Item %'!M15*'Monthly Billing Allocation'!B15</f>
        <v>0</v>
      </c>
      <c r="P15" s="459">
        <f>'Report Line Item %'!N15*'Monthly Billing Allocation'!B15</f>
        <v>2024.966894496858</v>
      </c>
      <c r="Q15" s="460">
        <f>+'Report Line Item %'!O15*'Monthly Billing Allocation'!B15</f>
        <v>0</v>
      </c>
      <c r="R15" s="461">
        <f t="shared" si="4"/>
        <v>2024.966894496858</v>
      </c>
    </row>
    <row r="16" spans="1:18" x14ac:dyDescent="0.2">
      <c r="A16" s="462" t="s">
        <v>13</v>
      </c>
      <c r="B16" s="463">
        <v>53117.943999999996</v>
      </c>
      <c r="D16" s="464"/>
      <c r="E16" s="465"/>
      <c r="F16" s="465"/>
      <c r="G16" s="465"/>
      <c r="H16" s="465">
        <v>0.20828393451952421</v>
      </c>
      <c r="I16" s="466"/>
      <c r="J16" s="467">
        <v>0.20828393451952421</v>
      </c>
      <c r="L16" s="468">
        <f>+'Report Line Item %'!J16*'Monthly Billing Allocation'!B16</f>
        <v>0</v>
      </c>
      <c r="M16" s="469">
        <f>+'Report Line Item %'!K16*'Monthly Billing Allocation'!B16</f>
        <v>0</v>
      </c>
      <c r="N16" s="469">
        <f>+'Report Line Item %'!L16*'Monthly Billing Allocation'!B16</f>
        <v>0</v>
      </c>
      <c r="O16" s="469">
        <f>+'Report Line Item %'!M16*'Monthly Billing Allocation'!B16</f>
        <v>0</v>
      </c>
      <c r="P16" s="469">
        <f>+'Report Line Item %'!N16*'Monthly Billing Allocation'!B16</f>
        <v>11063.614369907753</v>
      </c>
      <c r="Q16" s="470">
        <f>+'Report Line Item %'!O16*'Monthly Billing Allocation'!B16</f>
        <v>0</v>
      </c>
      <c r="R16" s="471">
        <f t="shared" si="4"/>
        <v>11063.614369907753</v>
      </c>
    </row>
    <row r="17" spans="1:18" x14ac:dyDescent="0.2">
      <c r="A17" s="462" t="s">
        <v>75</v>
      </c>
      <c r="B17" s="463">
        <v>833.33333333333337</v>
      </c>
      <c r="D17" s="464"/>
      <c r="E17" s="465"/>
      <c r="F17" s="465"/>
      <c r="G17" s="465"/>
      <c r="H17" s="465"/>
      <c r="I17" s="466">
        <v>0</v>
      </c>
      <c r="J17" s="467">
        <v>0</v>
      </c>
      <c r="L17" s="468">
        <f>+'Report Line Item %'!J17*'Monthly Billing Allocation'!B17</f>
        <v>0</v>
      </c>
      <c r="M17" s="469">
        <f>+'Report Line Item %'!K17*'Monthly Billing Allocation'!B17</f>
        <v>0</v>
      </c>
      <c r="N17" s="469">
        <f>+'Report Line Item %'!L17*'Monthly Billing Allocation'!B17</f>
        <v>0</v>
      </c>
      <c r="O17" s="469">
        <f>+'Report Line Item %'!M17*'Monthly Billing Allocation'!B17</f>
        <v>0</v>
      </c>
      <c r="P17" s="469">
        <f>+'Report Line Item %'!N17*'Monthly Billing Allocation'!B17</f>
        <v>0</v>
      </c>
      <c r="Q17" s="470">
        <f>+'Report Line Item %'!O17*'Monthly Billing Allocation'!B17</f>
        <v>0</v>
      </c>
      <c r="R17" s="471">
        <f t="shared" si="4"/>
        <v>0</v>
      </c>
    </row>
    <row r="18" spans="1:18" x14ac:dyDescent="0.2">
      <c r="A18" s="462" t="s">
        <v>14</v>
      </c>
      <c r="B18" s="463">
        <f t="shared" ref="B18" si="7">SUM(B19:B20)</f>
        <v>11727.137000000001</v>
      </c>
      <c r="D18" s="464">
        <v>0.19273958393840226</v>
      </c>
      <c r="E18" s="465"/>
      <c r="F18" s="465">
        <v>2.6501800290978969E-2</v>
      </c>
      <c r="G18" s="465"/>
      <c r="H18" s="465"/>
      <c r="I18" s="466"/>
      <c r="J18" s="467">
        <v>0.21924138422938122</v>
      </c>
      <c r="L18" s="468">
        <f t="shared" ref="L18:Q18" si="8">SUM(L19:L20)</f>
        <v>2260.2835061686433</v>
      </c>
      <c r="M18" s="469">
        <f t="shared" si="8"/>
        <v>0</v>
      </c>
      <c r="N18" s="469">
        <f t="shared" si="8"/>
        <v>310.79024275895028</v>
      </c>
      <c r="O18" s="469">
        <f t="shared" si="8"/>
        <v>0</v>
      </c>
      <c r="P18" s="469">
        <f t="shared" si="8"/>
        <v>0</v>
      </c>
      <c r="Q18" s="470">
        <f t="shared" si="8"/>
        <v>0</v>
      </c>
      <c r="R18" s="471">
        <f t="shared" si="4"/>
        <v>2571.0737489275934</v>
      </c>
    </row>
    <row r="19" spans="1:18" x14ac:dyDescent="0.2">
      <c r="A19" s="472" t="s">
        <v>33</v>
      </c>
      <c r="B19" s="453">
        <v>9975.8536666666678</v>
      </c>
      <c r="D19" s="454">
        <v>0.22657544724429526</v>
      </c>
      <c r="E19" s="455"/>
      <c r="F19" s="455"/>
      <c r="G19" s="455"/>
      <c r="H19" s="455"/>
      <c r="I19" s="456"/>
      <c r="J19" s="457">
        <v>0.22657544724429526</v>
      </c>
      <c r="L19" s="458">
        <f>+'Report Line Item %'!J19*'Monthly Billing Allocation'!B19</f>
        <v>2260.2835061686433</v>
      </c>
      <c r="M19" s="459">
        <f>+'Report Line Item %'!K19*'Monthly Billing Allocation'!B19</f>
        <v>0</v>
      </c>
      <c r="N19" s="459">
        <f>+'Report Line Item %'!L19*'Monthly Billing Allocation'!B19</f>
        <v>0</v>
      </c>
      <c r="O19" s="459">
        <f>+'Report Line Item %'!M19*'Monthly Billing Allocation'!B19</f>
        <v>0</v>
      </c>
      <c r="P19" s="459">
        <f>+'Report Line Item %'!N19*'Monthly Billing Allocation'!B19</f>
        <v>0</v>
      </c>
      <c r="Q19" s="460">
        <f>+'Report Line Item %'!O19*'Monthly Billing Allocation'!B19</f>
        <v>0</v>
      </c>
      <c r="R19" s="461">
        <f t="shared" si="4"/>
        <v>2260.2835061686433</v>
      </c>
    </row>
    <row r="20" spans="1:18" x14ac:dyDescent="0.2">
      <c r="A20" s="472" t="s">
        <v>16</v>
      </c>
      <c r="B20" s="453">
        <v>1751.2833333333335</v>
      </c>
      <c r="D20" s="454"/>
      <c r="E20" s="455"/>
      <c r="F20" s="455">
        <v>0.17746428395878275</v>
      </c>
      <c r="G20" s="455"/>
      <c r="H20" s="455"/>
      <c r="I20" s="456"/>
      <c r="J20" s="457">
        <v>0.17746428395878275</v>
      </c>
      <c r="L20" s="458">
        <f>+'Report Line Item %'!J20*'Monthly Billing Allocation'!B20</f>
        <v>0</v>
      </c>
      <c r="M20" s="459">
        <f>+'Report Line Item %'!K20*'Monthly Billing Allocation'!B20</f>
        <v>0</v>
      </c>
      <c r="N20" s="459">
        <f>+'Report Line Item %'!L20*'Monthly Billing Allocation'!B20</f>
        <v>310.79024275895028</v>
      </c>
      <c r="O20" s="459">
        <f>+'Report Line Item %'!M20*'Monthly Billing Allocation'!B20</f>
        <v>0</v>
      </c>
      <c r="P20" s="459">
        <f>+'Report Line Item %'!N20*'Monthly Billing Allocation'!B20</f>
        <v>0</v>
      </c>
      <c r="Q20" s="460">
        <f>+'Report Line Item %'!O20*'Monthly Billing Allocation'!B20</f>
        <v>0</v>
      </c>
      <c r="R20" s="461">
        <f t="shared" si="4"/>
        <v>310.79024275895028</v>
      </c>
    </row>
    <row r="21" spans="1:18" x14ac:dyDescent="0.2">
      <c r="A21" s="462" t="s">
        <v>15</v>
      </c>
      <c r="B21" s="463">
        <f t="shared" ref="B21" si="9">SUM(B22:B23)</f>
        <v>2593.509</v>
      </c>
      <c r="D21" s="464">
        <v>4.5315089448859057E-2</v>
      </c>
      <c r="E21" s="465"/>
      <c r="F21" s="465"/>
      <c r="G21" s="465"/>
      <c r="H21" s="465">
        <v>0.16662714761561939</v>
      </c>
      <c r="I21" s="466"/>
      <c r="J21" s="467">
        <v>0.21194223706447848</v>
      </c>
      <c r="L21" s="468">
        <f t="shared" ref="L21:Q21" si="10">SUM(L22:L23)</f>
        <v>117.525092321421</v>
      </c>
      <c r="M21" s="469">
        <f t="shared" si="10"/>
        <v>0</v>
      </c>
      <c r="N21" s="469">
        <f t="shared" si="10"/>
        <v>0</v>
      </c>
      <c r="O21" s="469">
        <f t="shared" si="10"/>
        <v>0</v>
      </c>
      <c r="P21" s="469">
        <f t="shared" si="10"/>
        <v>432.14900698543744</v>
      </c>
      <c r="Q21" s="470">
        <f t="shared" si="10"/>
        <v>0</v>
      </c>
      <c r="R21" s="471">
        <f t="shared" si="4"/>
        <v>549.67409930685847</v>
      </c>
    </row>
    <row r="22" spans="1:18" x14ac:dyDescent="0.2">
      <c r="A22" s="472" t="s">
        <v>33</v>
      </c>
      <c r="B22" s="453">
        <v>518.70180000000005</v>
      </c>
      <c r="D22" s="454">
        <v>0.22657544724429526</v>
      </c>
      <c r="E22" s="455"/>
      <c r="F22" s="455"/>
      <c r="G22" s="455"/>
      <c r="H22" s="455"/>
      <c r="I22" s="456"/>
      <c r="J22" s="457">
        <v>0.22657544724429526</v>
      </c>
      <c r="L22" s="458">
        <f>+'Report Line Item %'!J22*'Monthly Billing Allocation'!B22</f>
        <v>117.525092321421</v>
      </c>
      <c r="M22" s="459">
        <f>+'Report Line Item %'!K22*'Monthly Billing Allocation'!B22</f>
        <v>0</v>
      </c>
      <c r="N22" s="459">
        <f>+'Report Line Item %'!L22*'Monthly Billing Allocation'!B22</f>
        <v>0</v>
      </c>
      <c r="O22" s="459">
        <f>+'Report Line Item %'!M22*'Monthly Billing Allocation'!B22</f>
        <v>0</v>
      </c>
      <c r="P22" s="459">
        <f>+'Report Line Item %'!N22*'Monthly Billing Allocation'!B22</f>
        <v>0</v>
      </c>
      <c r="Q22" s="460">
        <f>+'Report Line Item %'!O22*'Monthly Billing Allocation'!B22</f>
        <v>0</v>
      </c>
      <c r="R22" s="461">
        <f t="shared" si="4"/>
        <v>117.525092321421</v>
      </c>
    </row>
    <row r="23" spans="1:18" x14ac:dyDescent="0.2">
      <c r="A23" s="472" t="s">
        <v>34</v>
      </c>
      <c r="B23" s="453">
        <v>2074.8072000000002</v>
      </c>
      <c r="D23" s="454"/>
      <c r="E23" s="455"/>
      <c r="F23" s="455"/>
      <c r="G23" s="455"/>
      <c r="H23" s="455">
        <v>0.20828393451952423</v>
      </c>
      <c r="I23" s="456"/>
      <c r="J23" s="457">
        <v>0.20828393451952423</v>
      </c>
      <c r="L23" s="458">
        <f>+'Report Line Item %'!J23*'Monthly Billing Allocation'!B23</f>
        <v>0</v>
      </c>
      <c r="M23" s="459">
        <f>+'Report Line Item %'!K23*'Monthly Billing Allocation'!B23</f>
        <v>0</v>
      </c>
      <c r="N23" s="459">
        <f>+'Report Line Item %'!L23*'Monthly Billing Allocation'!B23</f>
        <v>0</v>
      </c>
      <c r="O23" s="459">
        <f>+'Report Line Item %'!M23*'Monthly Billing Allocation'!B23</f>
        <v>0</v>
      </c>
      <c r="P23" s="459">
        <f>+'Report Line Item %'!N23*'Monthly Billing Allocation'!B23</f>
        <v>432.14900698543744</v>
      </c>
      <c r="Q23" s="460">
        <f>+'Report Line Item %'!O23*'Monthly Billing Allocation'!B23</f>
        <v>0</v>
      </c>
      <c r="R23" s="461">
        <f t="shared" si="4"/>
        <v>432.14900698543744</v>
      </c>
    </row>
    <row r="24" spans="1:18" x14ac:dyDescent="0.2">
      <c r="A24" s="462" t="s">
        <v>40</v>
      </c>
      <c r="B24" s="474">
        <f t="shared" ref="B24" si="11">SUM(B25:B26)</f>
        <v>1555.1350000000002</v>
      </c>
      <c r="D24" s="464"/>
      <c r="E24" s="465"/>
      <c r="F24" s="465"/>
      <c r="G24" s="465">
        <v>0.20828393451952426</v>
      </c>
      <c r="H24" s="465"/>
      <c r="I24" s="466"/>
      <c r="J24" s="467">
        <v>0.20828393451952426</v>
      </c>
      <c r="L24" s="468">
        <f t="shared" ref="L24:Q24" si="12">SUM(L25:L26)</f>
        <v>0</v>
      </c>
      <c r="M24" s="469">
        <f t="shared" si="12"/>
        <v>0</v>
      </c>
      <c r="N24" s="469">
        <f t="shared" si="12"/>
        <v>0</v>
      </c>
      <c r="O24" s="469">
        <f t="shared" si="12"/>
        <v>323.9096365090204</v>
      </c>
      <c r="P24" s="469">
        <f t="shared" si="12"/>
        <v>0</v>
      </c>
      <c r="Q24" s="470">
        <f t="shared" si="12"/>
        <v>0</v>
      </c>
      <c r="R24" s="471">
        <f t="shared" si="4"/>
        <v>323.9096365090204</v>
      </c>
    </row>
    <row r="25" spans="1:18" x14ac:dyDescent="0.2">
      <c r="A25" s="472" t="s">
        <v>42</v>
      </c>
      <c r="B25" s="463">
        <v>1094.5450000000001</v>
      </c>
      <c r="D25" s="454"/>
      <c r="E25" s="455"/>
      <c r="F25" s="455"/>
      <c r="G25" s="455">
        <v>0.20828393451952426</v>
      </c>
      <c r="H25" s="455"/>
      <c r="I25" s="456"/>
      <c r="J25" s="457">
        <v>0.20828393451952426</v>
      </c>
      <c r="L25" s="458">
        <f>+'Report Line Item %'!J25*'Monthly Billing Allocation'!B25</f>
        <v>0</v>
      </c>
      <c r="M25" s="459">
        <f>+'Report Line Item %'!K25*'Monthly Billing Allocation'!B25</f>
        <v>0</v>
      </c>
      <c r="N25" s="459">
        <f>+'Report Line Item %'!L25*'Monthly Billing Allocation'!B25</f>
        <v>0</v>
      </c>
      <c r="O25" s="459">
        <f>+'Report Line Item %'!M25*'Monthly Billing Allocation'!B25</f>
        <v>227.9761391086727</v>
      </c>
      <c r="P25" s="459">
        <f>+'Report Line Item %'!N25*'Monthly Billing Allocation'!B25</f>
        <v>0</v>
      </c>
      <c r="Q25" s="460">
        <f>+'Report Line Item %'!O25*'Monthly Billing Allocation'!B25</f>
        <v>0</v>
      </c>
      <c r="R25" s="461">
        <f t="shared" si="4"/>
        <v>227.9761391086727</v>
      </c>
    </row>
    <row r="26" spans="1:18" x14ac:dyDescent="0.2">
      <c r="A26" s="472" t="s">
        <v>41</v>
      </c>
      <c r="B26" s="463">
        <v>460.59000000000009</v>
      </c>
      <c r="D26" s="454"/>
      <c r="E26" s="455"/>
      <c r="F26" s="455"/>
      <c r="G26" s="455">
        <v>0.20828393451952426</v>
      </c>
      <c r="H26" s="455"/>
      <c r="I26" s="456"/>
      <c r="J26" s="457">
        <v>0.20828393451952426</v>
      </c>
      <c r="L26" s="458">
        <f>+'Report Line Item %'!J26*'Monthly Billing Allocation'!B26</f>
        <v>0</v>
      </c>
      <c r="M26" s="459">
        <f>+'Report Line Item %'!K26*'Monthly Billing Allocation'!B26</f>
        <v>0</v>
      </c>
      <c r="N26" s="459">
        <f>+'Report Line Item %'!L26*'Monthly Billing Allocation'!B26</f>
        <v>0</v>
      </c>
      <c r="O26" s="459">
        <f>+'Report Line Item %'!M26*'Monthly Billing Allocation'!B26</f>
        <v>95.933497400347704</v>
      </c>
      <c r="P26" s="459">
        <f>+'Report Line Item %'!N26*'Monthly Billing Allocation'!B26</f>
        <v>0</v>
      </c>
      <c r="Q26" s="460">
        <f>+'Report Line Item %'!O26*'Monthly Billing Allocation'!B26</f>
        <v>0</v>
      </c>
      <c r="R26" s="461">
        <f t="shared" si="4"/>
        <v>95.933497400347704</v>
      </c>
    </row>
    <row r="27" spans="1:18" x14ac:dyDescent="0.2">
      <c r="A27" s="462" t="s">
        <v>43</v>
      </c>
      <c r="B27" s="463">
        <v>1300.9010000000001</v>
      </c>
      <c r="D27" s="464">
        <v>0.22657544724429526</v>
      </c>
      <c r="E27" s="465"/>
      <c r="F27" s="465"/>
      <c r="G27" s="465"/>
      <c r="H27" s="465"/>
      <c r="I27" s="466"/>
      <c r="J27" s="467">
        <v>0.22657544724429526</v>
      </c>
      <c r="L27" s="468">
        <f>+'Report Line Item %'!J27*'Monthly Billing Allocation'!B27</f>
        <v>294.75222589555096</v>
      </c>
      <c r="M27" s="469">
        <f>+'Report Line Item %'!K27*'Monthly Billing Allocation'!B27</f>
        <v>0</v>
      </c>
      <c r="N27" s="469">
        <f>+'Report Line Item %'!L27*'Monthly Billing Allocation'!B27</f>
        <v>0</v>
      </c>
      <c r="O27" s="469">
        <f>+'Report Line Item %'!M27*'Monthly Billing Allocation'!B27</f>
        <v>0</v>
      </c>
      <c r="P27" s="469">
        <f>+'Report Line Item %'!N27*'Monthly Billing Allocation'!B27</f>
        <v>0</v>
      </c>
      <c r="Q27" s="470">
        <f>+'Report Line Item %'!O27*'Monthly Billing Allocation'!B27</f>
        <v>0</v>
      </c>
      <c r="R27" s="471">
        <f t="shared" si="4"/>
        <v>294.75222589555096</v>
      </c>
    </row>
    <row r="28" spans="1:18" x14ac:dyDescent="0.2">
      <c r="A28" s="462" t="s">
        <v>44</v>
      </c>
      <c r="B28" s="463">
        <v>614.02599999999995</v>
      </c>
      <c r="D28" s="464">
        <v>0.22657544724429526</v>
      </c>
      <c r="E28" s="465"/>
      <c r="F28" s="465"/>
      <c r="G28" s="465"/>
      <c r="H28" s="465"/>
      <c r="I28" s="466"/>
      <c r="J28" s="467">
        <v>0.22657544724429526</v>
      </c>
      <c r="L28" s="468">
        <f>+'Report Line Item %'!J28*'Monthly Billing Allocation'!B28</f>
        <v>139.12321556962564</v>
      </c>
      <c r="M28" s="469">
        <f>+'Report Line Item %'!K28*'Monthly Billing Allocation'!B28</f>
        <v>0</v>
      </c>
      <c r="N28" s="469">
        <f>+'Report Line Item %'!L28*'Monthly Billing Allocation'!B28</f>
        <v>0</v>
      </c>
      <c r="O28" s="469">
        <f>+'Report Line Item %'!M28*'Monthly Billing Allocation'!B28</f>
        <v>0</v>
      </c>
      <c r="P28" s="469">
        <f>+'Report Line Item %'!N28*'Monthly Billing Allocation'!B28</f>
        <v>0</v>
      </c>
      <c r="Q28" s="470">
        <f>+'Report Line Item %'!O28*'Monthly Billing Allocation'!B28</f>
        <v>0</v>
      </c>
      <c r="R28" s="471">
        <f t="shared" si="4"/>
        <v>139.12321556962564</v>
      </c>
    </row>
    <row r="29" spans="1:18" x14ac:dyDescent="0.2">
      <c r="A29" s="462" t="s">
        <v>17</v>
      </c>
      <c r="B29" s="463">
        <v>0</v>
      </c>
      <c r="D29" s="464"/>
      <c r="E29" s="465"/>
      <c r="F29" s="465"/>
      <c r="G29" s="465"/>
      <c r="H29" s="465"/>
      <c r="I29" s="466"/>
      <c r="J29" s="467"/>
      <c r="L29" s="468"/>
      <c r="M29" s="469"/>
      <c r="N29" s="469"/>
      <c r="O29" s="469"/>
      <c r="P29" s="469"/>
      <c r="Q29" s="470"/>
      <c r="R29" s="471"/>
    </row>
    <row r="30" spans="1:18" x14ac:dyDescent="0.2">
      <c r="A30" s="462" t="s">
        <v>18</v>
      </c>
      <c r="B30" s="463">
        <f t="shared" ref="B30" si="13">SUM(B31:B32)</f>
        <v>998.74900000000014</v>
      </c>
      <c r="D30" s="464">
        <v>0.22657544724429526</v>
      </c>
      <c r="E30" s="465"/>
      <c r="F30" s="465"/>
      <c r="G30" s="465"/>
      <c r="H30" s="465"/>
      <c r="I30" s="466"/>
      <c r="J30" s="467">
        <v>0.22657544724429526</v>
      </c>
      <c r="L30" s="468">
        <f t="shared" ref="L30:Q30" si="14">SUM(L31:L32)</f>
        <v>181.03360108783414</v>
      </c>
      <c r="M30" s="469">
        <f t="shared" si="14"/>
        <v>0</v>
      </c>
      <c r="N30" s="469">
        <f t="shared" si="14"/>
        <v>0</v>
      </c>
      <c r="O30" s="469">
        <f t="shared" si="14"/>
        <v>0</v>
      </c>
      <c r="P30" s="469">
        <f t="shared" si="14"/>
        <v>41.604674263488072</v>
      </c>
      <c r="Q30" s="470">
        <f t="shared" si="14"/>
        <v>0</v>
      </c>
      <c r="R30" s="471">
        <f t="shared" ref="R30:R56" si="15">SUM(L30:Q30)</f>
        <v>222.63827535132222</v>
      </c>
    </row>
    <row r="31" spans="1:18" x14ac:dyDescent="0.2">
      <c r="A31" s="472" t="s">
        <v>33</v>
      </c>
      <c r="B31" s="453">
        <v>798.99920000000009</v>
      </c>
      <c r="D31" s="454">
        <v>0.22657544724429526</v>
      </c>
      <c r="E31" s="455"/>
      <c r="F31" s="455"/>
      <c r="G31" s="455"/>
      <c r="H31" s="455"/>
      <c r="I31" s="456"/>
      <c r="J31" s="457">
        <v>0.22657544724429526</v>
      </c>
      <c r="L31" s="458">
        <f>+'Report Line Item %'!J31*'Monthly Billing Allocation'!B31</f>
        <v>181.03360108783414</v>
      </c>
      <c r="M31" s="459">
        <f>+'Report Line Item %'!K31*'Monthly Billing Allocation'!B31</f>
        <v>0</v>
      </c>
      <c r="N31" s="459">
        <f>+'Report Line Item %'!L31*'Monthly Billing Allocation'!B31</f>
        <v>0</v>
      </c>
      <c r="O31" s="459">
        <f>+'Report Line Item %'!M31*'Monthly Billing Allocation'!B31</f>
        <v>0</v>
      </c>
      <c r="P31" s="459">
        <f>+'Report Line Item %'!N31*'Monthly Billing Allocation'!B31</f>
        <v>0</v>
      </c>
      <c r="Q31" s="460">
        <f>+'Report Line Item %'!O31*'Monthly Billing Allocation'!B31</f>
        <v>0</v>
      </c>
      <c r="R31" s="461">
        <f t="shared" si="15"/>
        <v>181.03360108783414</v>
      </c>
    </row>
    <row r="32" spans="1:18" x14ac:dyDescent="0.2">
      <c r="A32" s="472" t="s">
        <v>34</v>
      </c>
      <c r="B32" s="453">
        <v>199.74980000000002</v>
      </c>
      <c r="D32" s="454"/>
      <c r="E32" s="455"/>
      <c r="F32" s="455"/>
      <c r="G32" s="455"/>
      <c r="H32" s="455">
        <v>0.20828393451952426</v>
      </c>
      <c r="I32" s="456"/>
      <c r="J32" s="457">
        <v>0.20828393451952426</v>
      </c>
      <c r="L32" s="458">
        <f>+'Report Line Item %'!J32*'Monthly Billing Allocation'!B32</f>
        <v>0</v>
      </c>
      <c r="M32" s="459">
        <f>+'Report Line Item %'!K32*'Monthly Billing Allocation'!B32</f>
        <v>0</v>
      </c>
      <c r="N32" s="459">
        <f>+'Report Line Item %'!L32*'Monthly Billing Allocation'!B32</f>
        <v>0</v>
      </c>
      <c r="O32" s="459">
        <f>+'Report Line Item %'!M32*'Monthly Billing Allocation'!B32</f>
        <v>0</v>
      </c>
      <c r="P32" s="459">
        <f>+'Report Line Item %'!N32*'Monthly Billing Allocation'!B32</f>
        <v>41.604674263488072</v>
      </c>
      <c r="Q32" s="460">
        <f>+'Report Line Item %'!O32*'Monthly Billing Allocation'!B32</f>
        <v>0</v>
      </c>
      <c r="R32" s="461">
        <f t="shared" si="15"/>
        <v>41.604674263488072</v>
      </c>
    </row>
    <row r="33" spans="1:18" x14ac:dyDescent="0.2">
      <c r="A33" s="462" t="s">
        <v>19</v>
      </c>
      <c r="B33" s="463">
        <f t="shared" ref="B33" si="16">SUM(B34:B35)</f>
        <v>1999.2690000000005</v>
      </c>
      <c r="D33" s="464">
        <v>0.18126035779543623</v>
      </c>
      <c r="E33" s="465"/>
      <c r="F33" s="465"/>
      <c r="G33" s="465"/>
      <c r="H33" s="465">
        <v>4.1656786903904855E-2</v>
      </c>
      <c r="I33" s="466"/>
      <c r="J33" s="467">
        <v>0.22291714469934107</v>
      </c>
      <c r="L33" s="468">
        <f t="shared" ref="L33:Q33" si="17">SUM(L34:L35)</f>
        <v>362.38821426932407</v>
      </c>
      <c r="M33" s="469">
        <f t="shared" si="17"/>
        <v>0</v>
      </c>
      <c r="N33" s="469">
        <f t="shared" si="17"/>
        <v>0</v>
      </c>
      <c r="O33" s="469">
        <f t="shared" si="17"/>
        <v>0</v>
      </c>
      <c r="P33" s="469">
        <f t="shared" si="17"/>
        <v>83.283122696582964</v>
      </c>
      <c r="Q33" s="470">
        <f t="shared" si="17"/>
        <v>0</v>
      </c>
      <c r="R33" s="471">
        <f t="shared" si="15"/>
        <v>445.67133696590702</v>
      </c>
    </row>
    <row r="34" spans="1:18" x14ac:dyDescent="0.2">
      <c r="A34" s="472" t="s">
        <v>33</v>
      </c>
      <c r="B34" s="453">
        <v>1599.4152000000004</v>
      </c>
      <c r="D34" s="454">
        <v>0.22657544724429526</v>
      </c>
      <c r="E34" s="455"/>
      <c r="F34" s="455"/>
      <c r="G34" s="455"/>
      <c r="H34" s="455"/>
      <c r="I34" s="456"/>
      <c r="J34" s="457">
        <v>0.22657544724429526</v>
      </c>
      <c r="L34" s="458">
        <f>+'Report Line Item %'!J34*'Monthly Billing Allocation'!B34</f>
        <v>362.38821426932407</v>
      </c>
      <c r="M34" s="459">
        <f>+'Report Line Item %'!K34*'Monthly Billing Allocation'!B34</f>
        <v>0</v>
      </c>
      <c r="N34" s="459">
        <f>+'Report Line Item %'!L34*'Monthly Billing Allocation'!B34</f>
        <v>0</v>
      </c>
      <c r="O34" s="459">
        <f>+'Report Line Item %'!M34*'Monthly Billing Allocation'!B34</f>
        <v>0</v>
      </c>
      <c r="P34" s="459">
        <f>+'Report Line Item %'!N34*'Monthly Billing Allocation'!B34</f>
        <v>0</v>
      </c>
      <c r="Q34" s="460">
        <f>+'Report Line Item %'!O34*'Monthly Billing Allocation'!B34</f>
        <v>0</v>
      </c>
      <c r="R34" s="461">
        <f t="shared" si="15"/>
        <v>362.38821426932407</v>
      </c>
    </row>
    <row r="35" spans="1:18" x14ac:dyDescent="0.2">
      <c r="A35" s="472" t="s">
        <v>34</v>
      </c>
      <c r="B35" s="453">
        <v>399.85380000000009</v>
      </c>
      <c r="D35" s="454"/>
      <c r="E35" s="455"/>
      <c r="F35" s="455"/>
      <c r="G35" s="455"/>
      <c r="H35" s="455">
        <v>0.20828393451952423</v>
      </c>
      <c r="I35" s="456"/>
      <c r="J35" s="457">
        <v>0.20828393451952423</v>
      </c>
      <c r="L35" s="458">
        <f>+'Report Line Item %'!J35*'Monthly Billing Allocation'!B35</f>
        <v>0</v>
      </c>
      <c r="M35" s="459">
        <f>+'Report Line Item %'!K35*'Monthly Billing Allocation'!B35</f>
        <v>0</v>
      </c>
      <c r="N35" s="459">
        <f>+'Report Line Item %'!L35*'Monthly Billing Allocation'!B35</f>
        <v>0</v>
      </c>
      <c r="O35" s="459">
        <f>+'Report Line Item %'!M35*'Monthly Billing Allocation'!B35</f>
        <v>0</v>
      </c>
      <c r="P35" s="459">
        <f>+'Report Line Item %'!N35*'Monthly Billing Allocation'!B35</f>
        <v>83.283122696582964</v>
      </c>
      <c r="Q35" s="460">
        <f>+'Report Line Item %'!O35*'Monthly Billing Allocation'!B35</f>
        <v>0</v>
      </c>
      <c r="R35" s="461">
        <f t="shared" si="15"/>
        <v>83.283122696582964</v>
      </c>
    </row>
    <row r="36" spans="1:18" x14ac:dyDescent="0.2">
      <c r="A36" s="462" t="s">
        <v>20</v>
      </c>
      <c r="B36" s="463">
        <v>2848.1559999999995</v>
      </c>
      <c r="D36" s="464">
        <v>0.22657544724429524</v>
      </c>
      <c r="E36" s="465"/>
      <c r="F36" s="465"/>
      <c r="G36" s="465"/>
      <c r="H36" s="465"/>
      <c r="I36" s="466"/>
      <c r="J36" s="467">
        <v>0.22657544724429524</v>
      </c>
      <c r="L36" s="468">
        <f>+'Report Line Item %'!J36*'Monthly Billing Allocation'!B36</f>
        <v>645.32221952152281</v>
      </c>
      <c r="M36" s="469">
        <f>+'Report Line Item %'!K36*'Monthly Billing Allocation'!B36</f>
        <v>0</v>
      </c>
      <c r="N36" s="469">
        <f>+'Report Line Item %'!L36*'Monthly Billing Allocation'!B36</f>
        <v>0</v>
      </c>
      <c r="O36" s="469">
        <f>+'Report Line Item %'!M36*'Monthly Billing Allocation'!B36</f>
        <v>0</v>
      </c>
      <c r="P36" s="469">
        <f>+'Report Line Item %'!N36*'Monthly Billing Allocation'!B36</f>
        <v>0</v>
      </c>
      <c r="Q36" s="470">
        <f>+'Report Line Item %'!O36*'Monthly Billing Allocation'!B36</f>
        <v>0</v>
      </c>
      <c r="R36" s="471">
        <f t="shared" si="15"/>
        <v>645.32221952152281</v>
      </c>
    </row>
    <row r="37" spans="1:18" x14ac:dyDescent="0.2">
      <c r="A37" s="462" t="s">
        <v>21</v>
      </c>
      <c r="B37" s="463">
        <v>279.74099999999999</v>
      </c>
      <c r="D37" s="464"/>
      <c r="E37" s="465"/>
      <c r="F37" s="465"/>
      <c r="G37" s="465"/>
      <c r="H37" s="465">
        <v>0.20828393451952423</v>
      </c>
      <c r="I37" s="466"/>
      <c r="J37" s="467">
        <v>0.20828393451952423</v>
      </c>
      <c r="L37" s="468">
        <f>+'Report Line Item %'!J37*'Monthly Billing Allocation'!B37</f>
        <v>0</v>
      </c>
      <c r="M37" s="469">
        <f>+'Report Line Item %'!K37*'Monthly Billing Allocation'!B37</f>
        <v>0</v>
      </c>
      <c r="N37" s="469">
        <f>+'Report Line Item %'!L37*'Monthly Billing Allocation'!B37</f>
        <v>0</v>
      </c>
      <c r="O37" s="469">
        <f>+'Report Line Item %'!M37*'Monthly Billing Allocation'!B37</f>
        <v>0</v>
      </c>
      <c r="P37" s="469">
        <f>+'Report Line Item %'!N37*'Monthly Billing Allocation'!B37</f>
        <v>58.265556126426226</v>
      </c>
      <c r="Q37" s="470">
        <f>+'Report Line Item %'!O37*'Monthly Billing Allocation'!B37</f>
        <v>0</v>
      </c>
      <c r="R37" s="471">
        <f t="shared" si="15"/>
        <v>58.265556126426226</v>
      </c>
    </row>
    <row r="38" spans="1:18" x14ac:dyDescent="0.2">
      <c r="A38" s="462" t="s">
        <v>22</v>
      </c>
      <c r="B38" s="463">
        <f t="shared" ref="B38" si="18">SUM(B39:B42)</f>
        <v>397.69999999999993</v>
      </c>
      <c r="D38" s="464">
        <v>0.1582732740440726</v>
      </c>
      <c r="E38" s="465"/>
      <c r="F38" s="465">
        <v>2.3916849744063003E-2</v>
      </c>
      <c r="G38" s="465"/>
      <c r="H38" s="465">
        <v>3.4717703585359437E-2</v>
      </c>
      <c r="I38" s="466"/>
      <c r="J38" s="467">
        <v>0.21690782737349504</v>
      </c>
      <c r="L38" s="468">
        <f t="shared" ref="L38:Q38" si="19">SUM(L39:L42)</f>
        <v>62.945281087327665</v>
      </c>
      <c r="M38" s="469">
        <f t="shared" si="19"/>
        <v>0</v>
      </c>
      <c r="N38" s="469">
        <f t="shared" si="19"/>
        <v>9.5117311432138543</v>
      </c>
      <c r="O38" s="469">
        <f t="shared" si="19"/>
        <v>0</v>
      </c>
      <c r="P38" s="469">
        <f t="shared" si="19"/>
        <v>13.807230715897449</v>
      </c>
      <c r="Q38" s="470">
        <f t="shared" si="19"/>
        <v>0</v>
      </c>
      <c r="R38" s="471">
        <f t="shared" si="15"/>
        <v>86.264242946438969</v>
      </c>
    </row>
    <row r="39" spans="1:18" x14ac:dyDescent="0.2">
      <c r="A39" s="472" t="s">
        <v>37</v>
      </c>
      <c r="B39" s="463">
        <v>250.71542293427657</v>
      </c>
      <c r="D39" s="475">
        <v>0.22657544724429526</v>
      </c>
      <c r="E39" s="476"/>
      <c r="F39" s="476"/>
      <c r="G39" s="476"/>
      <c r="H39" s="476"/>
      <c r="I39" s="477"/>
      <c r="J39" s="478">
        <v>0.22657544724429526</v>
      </c>
      <c r="L39" s="479">
        <f>+'Report Line Item %'!J39*'Monthly Billing Allocation'!B39</f>
        <v>56.805959082376354</v>
      </c>
      <c r="M39" s="480">
        <f>+'Report Line Item %'!K39*'Monthly Billing Allocation'!B39</f>
        <v>0</v>
      </c>
      <c r="N39" s="480">
        <f>+'Report Line Item %'!L39*'Monthly Billing Allocation'!B39</f>
        <v>0</v>
      </c>
      <c r="O39" s="480">
        <f>+'Report Line Item %'!M39*'Monthly Billing Allocation'!B39</f>
        <v>0</v>
      </c>
      <c r="P39" s="480">
        <f>+'Report Line Item %'!N39*'Monthly Billing Allocation'!B39</f>
        <v>0</v>
      </c>
      <c r="Q39" s="481">
        <f>+'Report Line Item %'!O39*'Monthly Billing Allocation'!B39</f>
        <v>0</v>
      </c>
      <c r="R39" s="482">
        <f t="shared" si="15"/>
        <v>56.805959082376354</v>
      </c>
    </row>
    <row r="40" spans="1:18" x14ac:dyDescent="0.2">
      <c r="A40" s="472" t="s">
        <v>39</v>
      </c>
      <c r="B40" s="463">
        <v>27.096148676391437</v>
      </c>
      <c r="D40" s="475">
        <v>0.22657544724429526</v>
      </c>
      <c r="E40" s="476"/>
      <c r="F40" s="476"/>
      <c r="G40" s="476"/>
      <c r="H40" s="476"/>
      <c r="I40" s="477"/>
      <c r="J40" s="478">
        <v>0.22657544724429526</v>
      </c>
      <c r="L40" s="479">
        <f>+'Report Line Item %'!J40*'Monthly Billing Allocation'!B40</f>
        <v>6.1393220049513086</v>
      </c>
      <c r="M40" s="480">
        <f>+'Report Line Item %'!K40*'Monthly Billing Allocation'!B40</f>
        <v>0</v>
      </c>
      <c r="N40" s="480">
        <f>+'Report Line Item %'!L40*'Monthly Billing Allocation'!B40</f>
        <v>0</v>
      </c>
      <c r="O40" s="480">
        <f>+'Report Line Item %'!M40*'Monthly Billing Allocation'!B40</f>
        <v>0</v>
      </c>
      <c r="P40" s="480">
        <f>+'Report Line Item %'!N40*'Monthly Billing Allocation'!B40</f>
        <v>0</v>
      </c>
      <c r="Q40" s="481">
        <f>+'Report Line Item %'!O40*'Monthly Billing Allocation'!B40</f>
        <v>0</v>
      </c>
      <c r="R40" s="482">
        <f t="shared" si="15"/>
        <v>6.1393220049513086</v>
      </c>
    </row>
    <row r="41" spans="1:18" x14ac:dyDescent="0.2">
      <c r="A41" s="472" t="s">
        <v>16</v>
      </c>
      <c r="B41" s="463">
        <v>53.598002544686786</v>
      </c>
      <c r="D41" s="475"/>
      <c r="E41" s="476"/>
      <c r="F41" s="476">
        <v>0.17746428395878272</v>
      </c>
      <c r="G41" s="476"/>
      <c r="H41" s="476"/>
      <c r="I41" s="477"/>
      <c r="J41" s="478">
        <v>0.17746428395878272</v>
      </c>
      <c r="L41" s="479">
        <f>+'Report Line Item %'!J41*'Monthly Billing Allocation'!B41</f>
        <v>0</v>
      </c>
      <c r="M41" s="480">
        <f>+'Report Line Item %'!K41*'Monthly Billing Allocation'!B41</f>
        <v>0</v>
      </c>
      <c r="N41" s="480">
        <f>+'Report Line Item %'!L41*'Monthly Billing Allocation'!B41</f>
        <v>9.5117311432138543</v>
      </c>
      <c r="O41" s="480">
        <f>+'Report Line Item %'!M41*'Monthly Billing Allocation'!B41</f>
        <v>0</v>
      </c>
      <c r="P41" s="480">
        <f>+'Report Line Item %'!N41*'Monthly Billing Allocation'!B41</f>
        <v>0</v>
      </c>
      <c r="Q41" s="481">
        <f>+'Report Line Item %'!O41*'Monthly Billing Allocation'!B41</f>
        <v>0</v>
      </c>
      <c r="R41" s="482">
        <f t="shared" si="15"/>
        <v>9.5117311432138543</v>
      </c>
    </row>
    <row r="42" spans="1:18" x14ac:dyDescent="0.2">
      <c r="A42" s="472" t="s">
        <v>38</v>
      </c>
      <c r="B42" s="463">
        <v>66.290425844645156</v>
      </c>
      <c r="D42" s="475"/>
      <c r="E42" s="476"/>
      <c r="F42" s="476"/>
      <c r="G42" s="476"/>
      <c r="H42" s="476">
        <v>0.20828393451952423</v>
      </c>
      <c r="I42" s="477"/>
      <c r="J42" s="478">
        <v>0.20828393451952423</v>
      </c>
      <c r="L42" s="479">
        <f>+'Report Line Item %'!J42*'Monthly Billing Allocation'!B42</f>
        <v>0</v>
      </c>
      <c r="M42" s="480">
        <f>+'Report Line Item %'!K42*'Monthly Billing Allocation'!B42</f>
        <v>0</v>
      </c>
      <c r="N42" s="480">
        <f>+'Report Line Item %'!L42*'Monthly Billing Allocation'!B42</f>
        <v>0</v>
      </c>
      <c r="O42" s="480">
        <f>+'Report Line Item %'!M42*'Monthly Billing Allocation'!B42</f>
        <v>0</v>
      </c>
      <c r="P42" s="480">
        <f>+'Report Line Item %'!N42*'Monthly Billing Allocation'!B42</f>
        <v>13.807230715897449</v>
      </c>
      <c r="Q42" s="481">
        <f>+'Report Line Item %'!O42*'Monthly Billing Allocation'!B42</f>
        <v>0</v>
      </c>
      <c r="R42" s="482">
        <f t="shared" si="15"/>
        <v>13.807230715897449</v>
      </c>
    </row>
    <row r="43" spans="1:18" x14ac:dyDescent="0.2">
      <c r="A43" s="462" t="s">
        <v>23</v>
      </c>
      <c r="B43" s="463">
        <v>1316.0330000000001</v>
      </c>
      <c r="D43" s="464">
        <v>0.22657544724429526</v>
      </c>
      <c r="E43" s="465"/>
      <c r="F43" s="465"/>
      <c r="G43" s="465"/>
      <c r="H43" s="465"/>
      <c r="I43" s="466"/>
      <c r="J43" s="467">
        <v>0.22657544724429526</v>
      </c>
      <c r="L43" s="468">
        <f>+'Report Line Item %'!J43*'Monthly Billing Allocation'!B43</f>
        <v>298.18076556325167</v>
      </c>
      <c r="M43" s="469">
        <f>+'Report Line Item %'!K43*'Monthly Billing Allocation'!B43</f>
        <v>0</v>
      </c>
      <c r="N43" s="469">
        <f>+'Report Line Item %'!L43*'Monthly Billing Allocation'!B43</f>
        <v>0</v>
      </c>
      <c r="O43" s="469">
        <f>+'Report Line Item %'!M43*'Monthly Billing Allocation'!B43</f>
        <v>0</v>
      </c>
      <c r="P43" s="469">
        <f>+'Report Line Item %'!N43*'Monthly Billing Allocation'!B43</f>
        <v>0</v>
      </c>
      <c r="Q43" s="470">
        <f>+'Report Line Item %'!O43*'Monthly Billing Allocation'!B43</f>
        <v>0</v>
      </c>
      <c r="R43" s="471">
        <f t="shared" si="15"/>
        <v>298.18076556325167</v>
      </c>
    </row>
    <row r="44" spans="1:18" x14ac:dyDescent="0.2">
      <c r="A44" s="462" t="s">
        <v>24</v>
      </c>
      <c r="B44" s="463">
        <v>18379.098999999998</v>
      </c>
      <c r="D44" s="464"/>
      <c r="E44" s="465"/>
      <c r="F44" s="465">
        <v>0.17746428395878275</v>
      </c>
      <c r="G44" s="465"/>
      <c r="H44" s="465"/>
      <c r="I44" s="466"/>
      <c r="J44" s="467">
        <v>0.17746428395878275</v>
      </c>
      <c r="L44" s="468">
        <f>+'Report Line Item %'!J44*'Monthly Billing Allocation'!B44</f>
        <v>0</v>
      </c>
      <c r="M44" s="469">
        <f>+'Report Line Item %'!K44*'Monthly Billing Allocation'!B44</f>
        <v>0</v>
      </c>
      <c r="N44" s="469">
        <f>+'Report Line Item %'!L44*'Monthly Billing Allocation'!B44</f>
        <v>3261.6336438425797</v>
      </c>
      <c r="O44" s="469">
        <f>+'Report Line Item %'!M44*'Monthly Billing Allocation'!B44</f>
        <v>0</v>
      </c>
      <c r="P44" s="469">
        <f>+'Report Line Item %'!N44*'Monthly Billing Allocation'!B44</f>
        <v>0</v>
      </c>
      <c r="Q44" s="470">
        <f>+'Report Line Item %'!O44*'Monthly Billing Allocation'!B44</f>
        <v>0</v>
      </c>
      <c r="R44" s="471">
        <f t="shared" si="15"/>
        <v>3261.6336438425797</v>
      </c>
    </row>
    <row r="45" spans="1:18" x14ac:dyDescent="0.2">
      <c r="A45" s="462" t="s">
        <v>25</v>
      </c>
      <c r="B45" s="463">
        <v>4232.0820000000012</v>
      </c>
      <c r="D45" s="464">
        <v>0.22657544724429526</v>
      </c>
      <c r="E45" s="465"/>
      <c r="F45" s="465"/>
      <c r="G45" s="465"/>
      <c r="H45" s="465"/>
      <c r="I45" s="466"/>
      <c r="J45" s="467">
        <v>0.22657544724429526</v>
      </c>
      <c r="L45" s="468">
        <f>+'Report Line Item %'!J45*'Monthly Billing Allocation'!B45</f>
        <v>958.8858719245319</v>
      </c>
      <c r="M45" s="469">
        <f>+'Report Line Item %'!K45*'Monthly Billing Allocation'!B45</f>
        <v>0</v>
      </c>
      <c r="N45" s="469">
        <f>+'Report Line Item %'!L45*'Monthly Billing Allocation'!B45</f>
        <v>0</v>
      </c>
      <c r="O45" s="469">
        <f>+'Report Line Item %'!M45*'Monthly Billing Allocation'!B45</f>
        <v>0</v>
      </c>
      <c r="P45" s="469">
        <f>+'Report Line Item %'!N45*'Monthly Billing Allocation'!B45</f>
        <v>0</v>
      </c>
      <c r="Q45" s="470">
        <f>+'Report Line Item %'!O45*'Monthly Billing Allocation'!B45</f>
        <v>0</v>
      </c>
      <c r="R45" s="471">
        <f t="shared" si="15"/>
        <v>958.8858719245319</v>
      </c>
    </row>
    <row r="46" spans="1:18" x14ac:dyDescent="0.2">
      <c r="A46" s="462" t="s">
        <v>26</v>
      </c>
      <c r="B46" s="463">
        <v>104.55900000000001</v>
      </c>
      <c r="D46" s="464"/>
      <c r="E46" s="465"/>
      <c r="F46" s="465">
        <v>0.17746428395878275</v>
      </c>
      <c r="G46" s="465"/>
      <c r="H46" s="465"/>
      <c r="I46" s="466"/>
      <c r="J46" s="467">
        <v>0.17746428395878275</v>
      </c>
      <c r="L46" s="468">
        <f>+'Report Line Item %'!J46*'Monthly Billing Allocation'!B46</f>
        <v>0</v>
      </c>
      <c r="M46" s="469">
        <f>+'Report Line Item %'!K46*'Monthly Billing Allocation'!B46</f>
        <v>0</v>
      </c>
      <c r="N46" s="469">
        <f>+'Report Line Item %'!L46*'Monthly Billing Allocation'!B46</f>
        <v>18.555488066446369</v>
      </c>
      <c r="O46" s="469">
        <f>+'Report Line Item %'!M46*'Monthly Billing Allocation'!B46</f>
        <v>0</v>
      </c>
      <c r="P46" s="469">
        <f>+'Report Line Item %'!N46*'Monthly Billing Allocation'!B46</f>
        <v>0</v>
      </c>
      <c r="Q46" s="470">
        <f>+'Report Line Item %'!O46*'Monthly Billing Allocation'!B46</f>
        <v>0</v>
      </c>
      <c r="R46" s="471">
        <f t="shared" si="15"/>
        <v>18.555488066446369</v>
      </c>
    </row>
    <row r="47" spans="1:18" x14ac:dyDescent="0.2">
      <c r="A47" s="462" t="s">
        <v>27</v>
      </c>
      <c r="B47" s="463">
        <v>837.22100000000012</v>
      </c>
      <c r="D47" s="464"/>
      <c r="E47" s="465"/>
      <c r="F47" s="465">
        <v>0.17746428395878275</v>
      </c>
      <c r="G47" s="465"/>
      <c r="H47" s="465"/>
      <c r="I47" s="466"/>
      <c r="J47" s="467">
        <v>0.17746428395878275</v>
      </c>
      <c r="L47" s="468">
        <f>+'Report Line Item %'!J47*'Monthly Billing Allocation'!B47</f>
        <v>0</v>
      </c>
      <c r="M47" s="469">
        <f>+'Report Line Item %'!K47*'Monthly Billing Allocation'!B47</f>
        <v>0</v>
      </c>
      <c r="N47" s="469">
        <f>+'Report Line Item %'!L47*'Monthly Billing Allocation'!B47</f>
        <v>148.57682528025606</v>
      </c>
      <c r="O47" s="469">
        <f>+'Report Line Item %'!M47*'Monthly Billing Allocation'!B47</f>
        <v>0</v>
      </c>
      <c r="P47" s="469">
        <f>+'Report Line Item %'!N47*'Monthly Billing Allocation'!B47</f>
        <v>0</v>
      </c>
      <c r="Q47" s="470">
        <f>+'Report Line Item %'!O47*'Monthly Billing Allocation'!B47</f>
        <v>0</v>
      </c>
      <c r="R47" s="471">
        <f t="shared" si="15"/>
        <v>148.57682528025606</v>
      </c>
    </row>
    <row r="48" spans="1:18" x14ac:dyDescent="0.2">
      <c r="A48" s="462" t="s">
        <v>28</v>
      </c>
      <c r="B48" s="463">
        <f t="shared" ref="B48" si="20">SUM(B49:B51)</f>
        <v>1959.6219999999994</v>
      </c>
      <c r="D48" s="464">
        <v>0.15860281307100668</v>
      </c>
      <c r="E48" s="465"/>
      <c r="F48" s="465">
        <v>2.3070356914641758E-2</v>
      </c>
      <c r="G48" s="465"/>
      <c r="H48" s="465">
        <v>3.5408268868319125E-2</v>
      </c>
      <c r="I48" s="466"/>
      <c r="J48" s="467">
        <v>0.21708143885396758</v>
      </c>
      <c r="L48" s="468">
        <f t="shared" ref="L48:Q48" si="21">SUM(L49:L51)</f>
        <v>310.80156175583221</v>
      </c>
      <c r="M48" s="469">
        <f t="shared" si="21"/>
        <v>0</v>
      </c>
      <c r="N48" s="469">
        <f t="shared" si="21"/>
        <v>45.209178957784104</v>
      </c>
      <c r="O48" s="469">
        <f t="shared" si="21"/>
        <v>0</v>
      </c>
      <c r="P48" s="469">
        <f t="shared" si="21"/>
        <v>69.386822656273253</v>
      </c>
      <c r="Q48" s="470">
        <f t="shared" si="21"/>
        <v>0</v>
      </c>
      <c r="R48" s="471">
        <f t="shared" si="15"/>
        <v>425.39756336988955</v>
      </c>
    </row>
    <row r="49" spans="1:18" x14ac:dyDescent="0.2">
      <c r="A49" s="472" t="s">
        <v>33</v>
      </c>
      <c r="B49" s="453">
        <v>1371.7353999999996</v>
      </c>
      <c r="D49" s="454">
        <v>0.22657544724429529</v>
      </c>
      <c r="E49" s="455"/>
      <c r="F49" s="455"/>
      <c r="G49" s="455"/>
      <c r="H49" s="455"/>
      <c r="I49" s="456"/>
      <c r="J49" s="457">
        <v>0.22657544724429529</v>
      </c>
      <c r="L49" s="458">
        <f>+'Report Line Item %'!J49*'Monthly Billing Allocation'!B49</f>
        <v>310.80156175583221</v>
      </c>
      <c r="M49" s="459">
        <f>+'Report Line Item %'!K49*'Monthly Billing Allocation'!B49</f>
        <v>0</v>
      </c>
      <c r="N49" s="459">
        <f>+'Report Line Item %'!L49*'Monthly Billing Allocation'!B49</f>
        <v>0</v>
      </c>
      <c r="O49" s="459">
        <f>+'Report Line Item %'!M49*'Monthly Billing Allocation'!B49</f>
        <v>0</v>
      </c>
      <c r="P49" s="459">
        <f>+'Report Line Item %'!N49*'Monthly Billing Allocation'!B49</f>
        <v>0</v>
      </c>
      <c r="Q49" s="460">
        <f>+'Report Line Item %'!O49*'Monthly Billing Allocation'!B49</f>
        <v>0</v>
      </c>
      <c r="R49" s="461">
        <f t="shared" si="15"/>
        <v>310.80156175583221</v>
      </c>
    </row>
    <row r="50" spans="1:18" x14ac:dyDescent="0.2">
      <c r="A50" s="472" t="s">
        <v>45</v>
      </c>
      <c r="B50" s="453">
        <v>333.13574</v>
      </c>
      <c r="D50" s="454"/>
      <c r="E50" s="455"/>
      <c r="F50" s="455"/>
      <c r="G50" s="455"/>
      <c r="H50" s="455">
        <v>0.20828393451952423</v>
      </c>
      <c r="I50" s="456"/>
      <c r="J50" s="457">
        <v>0.20828393451952423</v>
      </c>
      <c r="L50" s="458">
        <f>+'Report Line Item %'!J50*'Monthly Billing Allocation'!B50</f>
        <v>0</v>
      </c>
      <c r="M50" s="459">
        <f>+'Report Line Item %'!K50*'Monthly Billing Allocation'!B50</f>
        <v>0</v>
      </c>
      <c r="N50" s="459">
        <f>+'Report Line Item %'!L50*'Monthly Billing Allocation'!B50</f>
        <v>0</v>
      </c>
      <c r="O50" s="459">
        <f>+'Report Line Item %'!M50*'Monthly Billing Allocation'!B50</f>
        <v>0</v>
      </c>
      <c r="P50" s="459">
        <f>+'Report Line Item %'!N50*'Monthly Billing Allocation'!B50</f>
        <v>69.386822656273253</v>
      </c>
      <c r="Q50" s="460">
        <f>+'Report Line Item %'!O50*'Monthly Billing Allocation'!B50</f>
        <v>0</v>
      </c>
      <c r="R50" s="461">
        <f t="shared" si="15"/>
        <v>69.386822656273253</v>
      </c>
    </row>
    <row r="51" spans="1:18" x14ac:dyDescent="0.2">
      <c r="A51" s="472" t="s">
        <v>16</v>
      </c>
      <c r="B51" s="453">
        <v>254.75085999999996</v>
      </c>
      <c r="D51" s="454"/>
      <c r="E51" s="455"/>
      <c r="F51" s="455">
        <v>0.17746428395878275</v>
      </c>
      <c r="G51" s="455"/>
      <c r="H51" s="455"/>
      <c r="I51" s="456"/>
      <c r="J51" s="457">
        <v>0.17746428395878275</v>
      </c>
      <c r="L51" s="458">
        <f>+'Report Line Item %'!J51*'Monthly Billing Allocation'!B51</f>
        <v>0</v>
      </c>
      <c r="M51" s="459">
        <f>+'Report Line Item %'!K51*'Monthly Billing Allocation'!B51</f>
        <v>0</v>
      </c>
      <c r="N51" s="459">
        <f>+'Report Line Item %'!L51*'Monthly Billing Allocation'!B51</f>
        <v>45.209178957784104</v>
      </c>
      <c r="O51" s="459">
        <f>+'Report Line Item %'!M51*'Monthly Billing Allocation'!B51</f>
        <v>0</v>
      </c>
      <c r="P51" s="459">
        <f>+'Report Line Item %'!N51*'Monthly Billing Allocation'!B51</f>
        <v>0</v>
      </c>
      <c r="Q51" s="460">
        <f>+'Report Line Item %'!O51*'Monthly Billing Allocation'!B51</f>
        <v>0</v>
      </c>
      <c r="R51" s="461">
        <f t="shared" si="15"/>
        <v>45.209178957784104</v>
      </c>
    </row>
    <row r="52" spans="1:18" x14ac:dyDescent="0.2">
      <c r="A52" s="462" t="s">
        <v>29</v>
      </c>
      <c r="B52" s="463">
        <v>46.75</v>
      </c>
      <c r="D52" s="464">
        <v>0.22657544724429529</v>
      </c>
      <c r="E52" s="465"/>
      <c r="F52" s="465"/>
      <c r="G52" s="465"/>
      <c r="H52" s="465"/>
      <c r="I52" s="466"/>
      <c r="J52" s="467">
        <v>0.22657544724429529</v>
      </c>
      <c r="L52" s="468">
        <f>+'Report Line Item %'!J52*'Monthly Billing Allocation'!B52</f>
        <v>10.592402158670804</v>
      </c>
      <c r="M52" s="469">
        <f>+'Report Line Item %'!K52*'Monthly Billing Allocation'!B52</f>
        <v>0</v>
      </c>
      <c r="N52" s="469">
        <f>+'Report Line Item %'!L52*'Monthly Billing Allocation'!B52</f>
        <v>0</v>
      </c>
      <c r="O52" s="469">
        <f>+'Report Line Item %'!M52*'Monthly Billing Allocation'!B52</f>
        <v>0</v>
      </c>
      <c r="P52" s="469">
        <f>+'Report Line Item %'!N52*'Monthly Billing Allocation'!B52</f>
        <v>0</v>
      </c>
      <c r="Q52" s="470">
        <f>+'Report Line Item %'!O52*'Monthly Billing Allocation'!B52</f>
        <v>0</v>
      </c>
      <c r="R52" s="471">
        <f t="shared" si="15"/>
        <v>10.592402158670804</v>
      </c>
    </row>
    <row r="53" spans="1:18" x14ac:dyDescent="0.2">
      <c r="A53" s="462" t="s">
        <v>46</v>
      </c>
      <c r="B53" s="463">
        <v>950.71999999999991</v>
      </c>
      <c r="D53" s="464">
        <v>0.22657544724429529</v>
      </c>
      <c r="E53" s="465"/>
      <c r="F53" s="465"/>
      <c r="G53" s="465"/>
      <c r="H53" s="465"/>
      <c r="I53" s="466"/>
      <c r="J53" s="467">
        <v>0.22657544724429529</v>
      </c>
      <c r="L53" s="468">
        <f>+'Report Line Item %'!J53*'Monthly Billing Allocation'!B53</f>
        <v>215.4098092040964</v>
      </c>
      <c r="M53" s="469">
        <f>+'Report Line Item %'!K53*'Monthly Billing Allocation'!B53</f>
        <v>0</v>
      </c>
      <c r="N53" s="469">
        <f>+'Report Line Item %'!L53*'Monthly Billing Allocation'!B53</f>
        <v>0</v>
      </c>
      <c r="O53" s="469">
        <f>+'Report Line Item %'!M53*'Monthly Billing Allocation'!B53</f>
        <v>0</v>
      </c>
      <c r="P53" s="469">
        <f>+'Report Line Item %'!N53*'Monthly Billing Allocation'!B53</f>
        <v>0</v>
      </c>
      <c r="Q53" s="470">
        <f>+'Report Line Item %'!O53*'Monthly Billing Allocation'!B53</f>
        <v>0</v>
      </c>
      <c r="R53" s="471">
        <f t="shared" si="15"/>
        <v>215.4098092040964</v>
      </c>
    </row>
    <row r="54" spans="1:18" x14ac:dyDescent="0.2">
      <c r="A54" s="462" t="s">
        <v>30</v>
      </c>
      <c r="B54" s="463">
        <v>38010.791999999994</v>
      </c>
      <c r="D54" s="464"/>
      <c r="E54" s="465">
        <v>0.17746428395878275</v>
      </c>
      <c r="F54" s="465"/>
      <c r="G54" s="465"/>
      <c r="H54" s="465"/>
      <c r="I54" s="466"/>
      <c r="J54" s="467">
        <v>0.17746428395878275</v>
      </c>
      <c r="L54" s="468">
        <f>+'Report Line Item %'!J54*'Monthly Billing Allocation'!B54</f>
        <v>0</v>
      </c>
      <c r="M54" s="469">
        <f>+'Report Line Item %'!K54*'Monthly Billing Allocation'!B54</f>
        <v>6745.557984986227</v>
      </c>
      <c r="N54" s="469">
        <f>+'Report Line Item %'!L54*'Monthly Billing Allocation'!B54</f>
        <v>0</v>
      </c>
      <c r="O54" s="469">
        <f>+'Report Line Item %'!M54*'Monthly Billing Allocation'!B54</f>
        <v>0</v>
      </c>
      <c r="P54" s="469">
        <f>+'Report Line Item %'!N54*'Monthly Billing Allocation'!B54</f>
        <v>0</v>
      </c>
      <c r="Q54" s="470">
        <f>+'Report Line Item %'!O54*'Monthly Billing Allocation'!B54</f>
        <v>0</v>
      </c>
      <c r="R54" s="471">
        <f t="shared" si="15"/>
        <v>6745.557984986227</v>
      </c>
    </row>
    <row r="55" spans="1:18" x14ac:dyDescent="0.2">
      <c r="A55" s="462" t="s">
        <v>31</v>
      </c>
      <c r="B55" s="463">
        <v>3293.1419999999998</v>
      </c>
      <c r="D55" s="464"/>
      <c r="E55" s="465"/>
      <c r="F55" s="465">
        <v>0.17746428395878275</v>
      </c>
      <c r="G55" s="465"/>
      <c r="H55" s="465"/>
      <c r="I55" s="466"/>
      <c r="J55" s="467">
        <v>0.17746428395878275</v>
      </c>
      <c r="L55" s="468">
        <f>+'Report Line Item %'!J55*'Monthly Billing Allocation'!B55</f>
        <v>0</v>
      </c>
      <c r="M55" s="469">
        <f>+'Report Line Item %'!K55*'Monthly Billing Allocation'!B55</f>
        <v>0</v>
      </c>
      <c r="N55" s="469">
        <f>+'Report Line Item %'!L55*'Monthly Billing Allocation'!B55</f>
        <v>584.41508700459372</v>
      </c>
      <c r="O55" s="469">
        <f>+'Report Line Item %'!M55*'Monthly Billing Allocation'!B55</f>
        <v>0</v>
      </c>
      <c r="P55" s="469">
        <f>+'Report Line Item %'!N55*'Monthly Billing Allocation'!B55</f>
        <v>0</v>
      </c>
      <c r="Q55" s="470">
        <f>+'Report Line Item %'!O55*'Monthly Billing Allocation'!B55</f>
        <v>0</v>
      </c>
      <c r="R55" s="471">
        <f t="shared" si="15"/>
        <v>584.41508700459372</v>
      </c>
    </row>
    <row r="56" spans="1:18" x14ac:dyDescent="0.2">
      <c r="A56" s="483" t="s">
        <v>32</v>
      </c>
      <c r="B56" s="484">
        <v>93.588000000000008</v>
      </c>
      <c r="D56" s="485"/>
      <c r="E56" s="486"/>
      <c r="F56" s="486">
        <v>0.17746428395878275</v>
      </c>
      <c r="G56" s="486"/>
      <c r="H56" s="486"/>
      <c r="I56" s="487"/>
      <c r="J56" s="488">
        <v>0.17746428395878275</v>
      </c>
      <c r="L56" s="489">
        <f>+'Report Line Item %'!J56*'Monthly Billing Allocation'!B56</f>
        <v>0</v>
      </c>
      <c r="M56" s="490">
        <f>+'Report Line Item %'!K56*'Monthly Billing Allocation'!B56</f>
        <v>0</v>
      </c>
      <c r="N56" s="490">
        <f>+'Report Line Item %'!L56*'Monthly Billing Allocation'!B56</f>
        <v>16.608527407134563</v>
      </c>
      <c r="O56" s="490">
        <f>+'Report Line Item %'!M56*'Monthly Billing Allocation'!B56</f>
        <v>0</v>
      </c>
      <c r="P56" s="490">
        <f>+'Report Line Item %'!N56*'Monthly Billing Allocation'!B56</f>
        <v>0</v>
      </c>
      <c r="Q56" s="491">
        <f>+'Report Line Item %'!O56*'Monthly Billing Allocation'!B56</f>
        <v>0</v>
      </c>
      <c r="R56" s="492">
        <f t="shared" si="15"/>
        <v>16.608527407134563</v>
      </c>
    </row>
  </sheetData>
  <mergeCells count="2">
    <mergeCell ref="D1:J1"/>
    <mergeCell ref="L1:R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zoomScale="80" zoomScaleNormal="80" workbookViewId="0">
      <selection activeCell="B40" sqref="B40"/>
    </sheetView>
  </sheetViews>
  <sheetFormatPr defaultRowHeight="15" x14ac:dyDescent="0.25"/>
  <cols>
    <col min="1" max="1" width="25.28515625" style="223" customWidth="1"/>
    <col min="2" max="2" width="16" style="223" customWidth="1"/>
    <col min="3" max="4" width="14.28515625" style="222" hidden="1" customWidth="1"/>
    <col min="5" max="6" width="13.140625" style="222" hidden="1" customWidth="1"/>
    <col min="7" max="7" width="14" style="222" hidden="1" customWidth="1"/>
    <col min="8" max="8" width="13.140625" style="222" hidden="1" customWidth="1"/>
    <col min="9" max="9" width="13.5703125" style="222" hidden="1" customWidth="1"/>
    <col min="10" max="10" width="4.7109375" style="222" customWidth="1"/>
    <col min="11" max="11" width="10.28515625" style="222" customWidth="1"/>
    <col min="12" max="12" width="7.85546875" style="222" customWidth="1"/>
    <col min="13" max="13" width="12.28515625" style="222" customWidth="1"/>
    <col min="14" max="14" width="11.7109375" style="222" customWidth="1"/>
    <col min="15" max="15" width="14" style="222" customWidth="1"/>
    <col min="16" max="16" width="9.7109375" style="222" customWidth="1"/>
    <col min="17" max="17" width="8.7109375" style="222" customWidth="1"/>
    <col min="18" max="18" width="4.7109375" style="222" customWidth="1"/>
    <col min="19" max="20" width="14.28515625" style="222" customWidth="1"/>
    <col min="21" max="22" width="13.140625" style="222" customWidth="1"/>
    <col min="23" max="23" width="14" style="222" customWidth="1"/>
    <col min="24" max="24" width="13.140625" style="222" customWidth="1"/>
    <col min="25" max="25" width="13.5703125" style="222" customWidth="1"/>
    <col min="26" max="28" width="8.85546875" style="223"/>
  </cols>
  <sheetData>
    <row r="1" spans="1:28" s="417" customFormat="1" x14ac:dyDescent="0.25">
      <c r="A1" s="420"/>
      <c r="B1" s="419"/>
      <c r="C1" s="294" t="s">
        <v>130</v>
      </c>
      <c r="D1" s="295"/>
      <c r="E1" s="413"/>
      <c r="F1" s="413"/>
      <c r="G1" s="413"/>
      <c r="H1" s="413"/>
      <c r="I1" s="413"/>
      <c r="J1" s="414"/>
      <c r="K1" s="315" t="s">
        <v>131</v>
      </c>
      <c r="L1" s="295"/>
      <c r="M1" s="413"/>
      <c r="N1" s="413"/>
      <c r="O1" s="413"/>
      <c r="P1" s="413"/>
      <c r="Q1" s="415"/>
      <c r="R1" s="414"/>
      <c r="S1" s="294" t="s">
        <v>132</v>
      </c>
      <c r="T1" s="295"/>
      <c r="U1" s="413"/>
      <c r="V1" s="413"/>
      <c r="W1" s="413"/>
      <c r="X1" s="413"/>
      <c r="Y1" s="413"/>
      <c r="Z1" s="416"/>
      <c r="AA1" s="416"/>
      <c r="AB1" s="416"/>
    </row>
    <row r="2" spans="1:28" ht="45" x14ac:dyDescent="0.25">
      <c r="A2" s="190" t="s">
        <v>8</v>
      </c>
      <c r="B2" s="273" t="s">
        <v>123</v>
      </c>
      <c r="C2" s="297" t="s">
        <v>33</v>
      </c>
      <c r="D2" s="298" t="s">
        <v>58</v>
      </c>
      <c r="E2" s="298" t="s">
        <v>69</v>
      </c>
      <c r="F2" s="298" t="s">
        <v>40</v>
      </c>
      <c r="G2" s="298" t="s">
        <v>34</v>
      </c>
      <c r="H2" s="299" t="s">
        <v>35</v>
      </c>
      <c r="I2" s="274" t="s">
        <v>2</v>
      </c>
      <c r="J2" s="296"/>
      <c r="K2" s="297" t="s">
        <v>33</v>
      </c>
      <c r="L2" s="298" t="s">
        <v>58</v>
      </c>
      <c r="M2" s="298" t="s">
        <v>69</v>
      </c>
      <c r="N2" s="298" t="s">
        <v>40</v>
      </c>
      <c r="O2" s="298" t="s">
        <v>34</v>
      </c>
      <c r="P2" s="299" t="s">
        <v>35</v>
      </c>
      <c r="Q2" s="274" t="s">
        <v>2</v>
      </c>
      <c r="R2" s="296"/>
      <c r="S2" s="297" t="s">
        <v>33</v>
      </c>
      <c r="T2" s="298" t="s">
        <v>58</v>
      </c>
      <c r="U2" s="298" t="s">
        <v>69</v>
      </c>
      <c r="V2" s="298" t="s">
        <v>40</v>
      </c>
      <c r="W2" s="298" t="s">
        <v>34</v>
      </c>
      <c r="X2" s="299" t="s">
        <v>35</v>
      </c>
      <c r="Y2" s="274" t="s">
        <v>2</v>
      </c>
      <c r="Z2" s="194"/>
      <c r="AA2" s="194" t="s">
        <v>55</v>
      </c>
      <c r="AB2" s="194"/>
    </row>
    <row r="3" spans="1:28" x14ac:dyDescent="0.25">
      <c r="A3" s="207"/>
      <c r="B3" s="208"/>
      <c r="C3" s="300"/>
      <c r="D3" s="301"/>
      <c r="E3" s="301"/>
      <c r="F3" s="301"/>
      <c r="G3" s="301"/>
      <c r="H3" s="302"/>
      <c r="I3" s="275"/>
      <c r="J3" s="301"/>
      <c r="K3" s="300"/>
      <c r="L3" s="301"/>
      <c r="M3" s="301"/>
      <c r="N3" s="301"/>
      <c r="O3" s="301"/>
      <c r="P3" s="302"/>
      <c r="Q3" s="275"/>
      <c r="R3" s="301"/>
      <c r="S3" s="300"/>
      <c r="T3" s="301"/>
      <c r="U3" s="301"/>
      <c r="V3" s="301"/>
      <c r="W3" s="301"/>
      <c r="X3" s="302"/>
      <c r="Y3" s="275"/>
      <c r="Z3" s="209"/>
      <c r="AA3" s="209"/>
      <c r="AB3" s="209"/>
    </row>
    <row r="4" spans="1:28" ht="15.75" thickBot="1" x14ac:dyDescent="0.3">
      <c r="A4" s="314" t="s">
        <v>9</v>
      </c>
      <c r="B4" s="265">
        <f t="shared" ref="B4:I4" si="0">+B6+B11+B16+B17+B18+B21+B24+B27+B28+B30+B33+B36+B37+B38+B43+B44+B45+B46+B47+B48+B52+B53+B54+B55+B56</f>
        <v>316587.5573333333</v>
      </c>
      <c r="C4" s="266">
        <f t="shared" si="0"/>
        <v>81773.556262737562</v>
      </c>
      <c r="D4" s="266">
        <f t="shared" si="0"/>
        <v>24176.413384151601</v>
      </c>
      <c r="E4" s="266">
        <f t="shared" si="0"/>
        <v>30247.945633487998</v>
      </c>
      <c r="F4" s="266">
        <f t="shared" si="0"/>
        <v>922.70145537144003</v>
      </c>
      <c r="G4" s="266">
        <f t="shared" si="0"/>
        <v>50229.521459687152</v>
      </c>
      <c r="H4" s="266">
        <f t="shared" si="0"/>
        <v>833.33333333333337</v>
      </c>
      <c r="I4" s="266">
        <f t="shared" si="0"/>
        <v>188183.47152876915</v>
      </c>
      <c r="J4" s="229"/>
      <c r="K4" s="266">
        <f t="shared" ref="K4:Q4" si="1">+K6+K11+K16+K17+K18+K21+K24+K27+K28+K30+K33+K36+K37+K38+K43+K44+K45+K46+K47+K48+K52+K53+K54+K55+K56</f>
        <v>32620.993098204875</v>
      </c>
      <c r="L4" s="266">
        <f t="shared" si="1"/>
        <v>6745.557984986227</v>
      </c>
      <c r="M4" s="266">
        <f t="shared" si="1"/>
        <v>8439.600529463085</v>
      </c>
      <c r="N4" s="266">
        <f>+N6+N11+N16+N17+N18+N21+N24+N27+N28+N30+N33+N36+N37+N38+N43+N44+N45+N46+N47+N48+N52+N53+N54+N55+N56</f>
        <v>323.9096365090204</v>
      </c>
      <c r="O4" s="266">
        <f t="shared" si="1"/>
        <v>17632.817140707521</v>
      </c>
      <c r="P4" s="266">
        <f t="shared" si="1"/>
        <v>0</v>
      </c>
      <c r="Q4" s="266">
        <f t="shared" si="1"/>
        <v>65762.878389870719</v>
      </c>
      <c r="R4" s="229"/>
      <c r="S4" s="266">
        <f t="shared" ref="S4:Y4" si="2">+S6+S11+S16+S17+S18+S21+S24+S27+S28+S30+S33+S36+S37+S38+S43+S44+S45+S46+S47+S48+S52+S53+S54+S55+S56</f>
        <v>29579.53739450674</v>
      </c>
      <c r="T4" s="266">
        <f t="shared" si="2"/>
        <v>7088.8206308621684</v>
      </c>
      <c r="U4" s="266">
        <f t="shared" si="2"/>
        <v>8869.0682791032814</v>
      </c>
      <c r="V4" s="266">
        <f t="shared" si="2"/>
        <v>308.52390811953978</v>
      </c>
      <c r="W4" s="266">
        <f t="shared" si="2"/>
        <v>16795.257202101773</v>
      </c>
      <c r="X4" s="266">
        <f t="shared" si="2"/>
        <v>0</v>
      </c>
      <c r="Y4" s="266">
        <f t="shared" si="2"/>
        <v>62641.20741469349</v>
      </c>
      <c r="AA4" s="222">
        <f t="shared" ref="AA4:AA28" si="3">+Y4+Q4+I4</f>
        <v>316587.55733333336</v>
      </c>
      <c r="AB4" s="222">
        <f>+AA4-'Monthly Billing Allocation'!B4</f>
        <v>0</v>
      </c>
    </row>
    <row r="5" spans="1:28" ht="15.75" thickTop="1" x14ac:dyDescent="0.25">
      <c r="A5" s="224"/>
      <c r="B5" s="261"/>
      <c r="C5" s="228"/>
      <c r="D5" s="229"/>
      <c r="E5" s="229"/>
      <c r="F5" s="229"/>
      <c r="G5" s="229"/>
      <c r="H5" s="230"/>
      <c r="I5" s="269"/>
      <c r="J5" s="229"/>
      <c r="K5" s="228"/>
      <c r="L5" s="229"/>
      <c r="M5" s="229"/>
      <c r="N5" s="229"/>
      <c r="O5" s="229"/>
      <c r="P5" s="230"/>
      <c r="Q5" s="269"/>
      <c r="R5" s="229"/>
      <c r="S5" s="228"/>
      <c r="T5" s="229"/>
      <c r="U5" s="229"/>
      <c r="V5" s="229"/>
      <c r="W5" s="229"/>
      <c r="X5" s="230"/>
      <c r="Y5" s="269"/>
      <c r="AA5" s="222">
        <f t="shared" si="3"/>
        <v>0</v>
      </c>
      <c r="AB5" s="222">
        <f>+AA5-'Monthly Billing Allocation'!B5</f>
        <v>0</v>
      </c>
    </row>
    <row r="6" spans="1:28" x14ac:dyDescent="0.25">
      <c r="A6" s="231" t="s">
        <v>11</v>
      </c>
      <c r="B6" s="262">
        <f t="shared" ref="B6:H6" si="4">SUM(B7:B10)</f>
        <v>110771.71200000001</v>
      </c>
      <c r="C6" s="235">
        <f t="shared" si="4"/>
        <v>43949.320116745665</v>
      </c>
      <c r="D6" s="236">
        <f t="shared" si="4"/>
        <v>0</v>
      </c>
      <c r="E6" s="236">
        <f t="shared" si="4"/>
        <v>9495.2594518590486</v>
      </c>
      <c r="F6" s="236">
        <f t="shared" si="4"/>
        <v>0</v>
      </c>
      <c r="G6" s="236">
        <f t="shared" si="4"/>
        <v>10955.121427084739</v>
      </c>
      <c r="H6" s="237">
        <f t="shared" si="4"/>
        <v>0</v>
      </c>
      <c r="I6" s="270">
        <f t="shared" ref="I6:I28" si="5">SUM(C6:H6)</f>
        <v>64399.700995689454</v>
      </c>
      <c r="J6" s="229"/>
      <c r="K6" s="235">
        <f t="shared" ref="K6:P6" si="6">SUM(K7:K10)</f>
        <v>17532.201529707094</v>
      </c>
      <c r="L6" s="236">
        <f t="shared" si="6"/>
        <v>0</v>
      </c>
      <c r="M6" s="236">
        <f t="shared" si="6"/>
        <v>2649.3103917966209</v>
      </c>
      <c r="N6" s="236">
        <f t="shared" si="6"/>
        <v>0</v>
      </c>
      <c r="O6" s="236">
        <f t="shared" si="6"/>
        <v>3845.7394628588036</v>
      </c>
      <c r="P6" s="237">
        <f t="shared" si="6"/>
        <v>0</v>
      </c>
      <c r="Q6" s="270">
        <f t="shared" ref="Q6:Q28" si="7">SUM(K6:P6)</f>
        <v>24027.25138436252</v>
      </c>
      <c r="R6" s="229"/>
      <c r="S6" s="235">
        <f t="shared" ref="S6:X6" si="8">SUM(S7:S10)</f>
        <v>15897.566612848996</v>
      </c>
      <c r="T6" s="236">
        <f t="shared" si="8"/>
        <v>0</v>
      </c>
      <c r="U6" s="236">
        <f t="shared" si="8"/>
        <v>2784.1264139639247</v>
      </c>
      <c r="V6" s="236">
        <f t="shared" si="8"/>
        <v>0</v>
      </c>
      <c r="W6" s="236">
        <f t="shared" si="8"/>
        <v>3663.0665931351364</v>
      </c>
      <c r="X6" s="237">
        <f t="shared" si="8"/>
        <v>0</v>
      </c>
      <c r="Y6" s="270">
        <f t="shared" ref="Y6:Y28" si="9">SUM(S6:X6)</f>
        <v>22344.759619948058</v>
      </c>
      <c r="AA6" s="222">
        <f t="shared" si="3"/>
        <v>110771.71200000003</v>
      </c>
      <c r="AB6" s="222">
        <f>+AA6-'Monthly Billing Allocation'!B6</f>
        <v>0</v>
      </c>
    </row>
    <row r="7" spans="1:28" x14ac:dyDescent="0.25">
      <c r="A7" s="238" t="s">
        <v>37</v>
      </c>
      <c r="B7" s="259">
        <v>69831.975416730929</v>
      </c>
      <c r="C7" s="228">
        <f>+'Report Line Item %'!B7*'Monthly Billing Allocation'!B7</f>
        <v>39662.755287190768</v>
      </c>
      <c r="D7" s="229">
        <f>+'Report Line Item %'!C7*'Monthly Billing Allocation'!B7</f>
        <v>0</v>
      </c>
      <c r="E7" s="229">
        <f>+'Report Line Item %'!D7*'Monthly Billing Allocation'!B7</f>
        <v>0</v>
      </c>
      <c r="F7" s="229">
        <f>+'Report Line Item %'!E7*'Monthly Billing Allocation'!B7</f>
        <v>0</v>
      </c>
      <c r="G7" s="229">
        <f>+'Report Line Item %'!F7*'Monthly Billing Allocation'!B7</f>
        <v>0</v>
      </c>
      <c r="H7" s="230">
        <f>+'Report Line Item %'!G7*'Monthly Billing Allocation'!B7</f>
        <v>0</v>
      </c>
      <c r="I7" s="269">
        <f t="shared" si="5"/>
        <v>39662.755287190768</v>
      </c>
      <c r="J7" s="229"/>
      <c r="K7" s="228">
        <f>+'Report Line Item %'!J7*'Monthly Billing Allocation'!B7</f>
        <v>15822.211061998445</v>
      </c>
      <c r="L7" s="229">
        <f>+'Report Line Item %'!K7*'Monthly Billing Allocation'!B7</f>
        <v>0</v>
      </c>
      <c r="M7" s="229">
        <f>+'Report Line Item %'!L7*'Monthly Billing Allocation'!B7</f>
        <v>0</v>
      </c>
      <c r="N7" s="229">
        <f>+'Report Line Item %'!M7*'Monthly Billing Allocation'!B7</f>
        <v>0</v>
      </c>
      <c r="O7" s="229">
        <f>+'Report Line Item %'!N7*'Monthly Billing Allocation'!B7</f>
        <v>0</v>
      </c>
      <c r="P7" s="230">
        <f>+'Report Line Item %'!O7*'Monthly Billing Allocation'!B7</f>
        <v>0</v>
      </c>
      <c r="Q7" s="269">
        <f t="shared" si="7"/>
        <v>15822.211061998445</v>
      </c>
      <c r="R7" s="229"/>
      <c r="S7" s="228">
        <f>+'Report Line Item %'!R7*'Monthly Billing Allocation'!B7</f>
        <v>14347.009067541723</v>
      </c>
      <c r="T7" s="229">
        <f>+'Report Line Item %'!S7*'Monthly Billing Allocation'!B7</f>
        <v>0</v>
      </c>
      <c r="U7" s="229">
        <f>+'Report Line Item %'!T7*'Monthly Billing Allocation'!B7</f>
        <v>0</v>
      </c>
      <c r="V7" s="229">
        <f>+'Report Line Item %'!U7*'Monthly Billing Allocation'!B7</f>
        <v>0</v>
      </c>
      <c r="W7" s="229">
        <f>+'Report Line Item %'!V7*'Monthly Billing Allocation'!B7</f>
        <v>0</v>
      </c>
      <c r="X7" s="230">
        <f>+'Report Line Item %'!W7*'Monthly Billing Allocation'!B7</f>
        <v>0</v>
      </c>
      <c r="Y7" s="269">
        <f t="shared" si="9"/>
        <v>14347.009067541723</v>
      </c>
      <c r="AA7" s="222">
        <f t="shared" si="3"/>
        <v>69831.975416730944</v>
      </c>
      <c r="AB7" s="222">
        <f>+AA7-'Monthly Billing Allocation'!B7</f>
        <v>0</v>
      </c>
    </row>
    <row r="8" spans="1:28" x14ac:dyDescent="0.25">
      <c r="A8" s="238" t="s">
        <v>39</v>
      </c>
      <c r="B8" s="259">
        <v>7547.1128425708166</v>
      </c>
      <c r="C8" s="228">
        <f>+'Report Line Item %'!B8*'Monthly Billing Allocation'!B8</f>
        <v>4286.5648295548963</v>
      </c>
      <c r="D8" s="229">
        <f>+'Report Line Item %'!C8*'Monthly Billing Allocation'!B8</f>
        <v>0</v>
      </c>
      <c r="E8" s="229">
        <f>+'Report Line Item %'!D8*'Monthly Billing Allocation'!B8</f>
        <v>0</v>
      </c>
      <c r="F8" s="229">
        <f>+'Report Line Item %'!E8*'Monthly Billing Allocation'!B8</f>
        <v>0</v>
      </c>
      <c r="G8" s="229">
        <f>+'Report Line Item %'!F8*'Monthly Billing Allocation'!B8</f>
        <v>0</v>
      </c>
      <c r="H8" s="230">
        <f>+'Report Line Item %'!G8*'Monthly Billing Allocation'!B8</f>
        <v>0</v>
      </c>
      <c r="I8" s="269">
        <f t="shared" si="5"/>
        <v>4286.5648295548963</v>
      </c>
      <c r="J8" s="229"/>
      <c r="K8" s="228">
        <f>+'Report Line Item %'!J8*'Monthly Billing Allocation'!B8</f>
        <v>1709.9904677086474</v>
      </c>
      <c r="L8" s="229">
        <f>+'Report Line Item %'!K8*'Monthly Billing Allocation'!B8</f>
        <v>0</v>
      </c>
      <c r="M8" s="229">
        <f>+'Report Line Item %'!L8*'Monthly Billing Allocation'!B8</f>
        <v>0</v>
      </c>
      <c r="N8" s="229">
        <f>+'Report Line Item %'!M8*'Monthly Billing Allocation'!B8</f>
        <v>0</v>
      </c>
      <c r="O8" s="229">
        <f>+'Report Line Item %'!N8*'Monthly Billing Allocation'!B8</f>
        <v>0</v>
      </c>
      <c r="P8" s="230">
        <f>+'Report Line Item %'!O8*'Monthly Billing Allocation'!B8</f>
        <v>0</v>
      </c>
      <c r="Q8" s="269">
        <f t="shared" si="7"/>
        <v>1709.9904677086474</v>
      </c>
      <c r="R8" s="229"/>
      <c r="S8" s="228">
        <f>+'Report Line Item %'!R8*'Monthly Billing Allocation'!B8</f>
        <v>1550.5575453072724</v>
      </c>
      <c r="T8" s="229">
        <f>+'Report Line Item %'!S8*'Monthly Billing Allocation'!B8</f>
        <v>0</v>
      </c>
      <c r="U8" s="229">
        <f>+'Report Line Item %'!T8*'Monthly Billing Allocation'!B8</f>
        <v>0</v>
      </c>
      <c r="V8" s="229">
        <f>+'Report Line Item %'!U8*'Monthly Billing Allocation'!B8</f>
        <v>0</v>
      </c>
      <c r="W8" s="229">
        <f>+'Report Line Item %'!V8*'Monthly Billing Allocation'!B8</f>
        <v>0</v>
      </c>
      <c r="X8" s="230">
        <f>+'Report Line Item %'!W8*'Monthly Billing Allocation'!B8</f>
        <v>0</v>
      </c>
      <c r="Y8" s="269">
        <f t="shared" si="9"/>
        <v>1550.5575453072724</v>
      </c>
      <c r="AA8" s="222">
        <f t="shared" si="3"/>
        <v>7547.1128425708157</v>
      </c>
      <c r="AB8" s="222">
        <f>+AA8-'Monthly Billing Allocation'!B8</f>
        <v>0</v>
      </c>
    </row>
    <row r="9" spans="1:28" x14ac:dyDescent="0.25">
      <c r="A9" s="238" t="s">
        <v>16</v>
      </c>
      <c r="B9" s="259">
        <v>14928.696257619595</v>
      </c>
      <c r="C9" s="228">
        <f>+'Report Line Item %'!B9*'Monthly Billing Allocation'!B9</f>
        <v>0</v>
      </c>
      <c r="D9" s="229">
        <f>+'Report Line Item %'!C9*'Monthly Billing Allocation'!B9</f>
        <v>0</v>
      </c>
      <c r="E9" s="229">
        <f>+'Report Line Item %'!D9*'Monthly Billing Allocation'!B9</f>
        <v>9495.2594518590486</v>
      </c>
      <c r="F9" s="229">
        <f>+'Report Line Item %'!E9*'Monthly Billing Allocation'!B9</f>
        <v>0</v>
      </c>
      <c r="G9" s="229">
        <f>+'Report Line Item %'!F9*'Monthly Billing Allocation'!B9</f>
        <v>0</v>
      </c>
      <c r="H9" s="230">
        <f>+'Report Line Item %'!G9*'Monthly Billing Allocation'!B9</f>
        <v>0</v>
      </c>
      <c r="I9" s="269">
        <f t="shared" si="5"/>
        <v>9495.2594518590486</v>
      </c>
      <c r="J9" s="229"/>
      <c r="K9" s="228">
        <f>+'Report Line Item %'!J9*'Monthly Billing Allocation'!B9</f>
        <v>0</v>
      </c>
      <c r="L9" s="229">
        <f>+'Report Line Item %'!K9*'Monthly Billing Allocation'!B9</f>
        <v>0</v>
      </c>
      <c r="M9" s="229">
        <f>+'Report Line Item %'!L9*'Monthly Billing Allocation'!B9</f>
        <v>2649.3103917966209</v>
      </c>
      <c r="N9" s="229">
        <f>+'Report Line Item %'!M9*'Monthly Billing Allocation'!B9</f>
        <v>0</v>
      </c>
      <c r="O9" s="229">
        <f>+'Report Line Item %'!N9*'Monthly Billing Allocation'!B9</f>
        <v>0</v>
      </c>
      <c r="P9" s="230">
        <f>+'Report Line Item %'!O9*'Monthly Billing Allocation'!B9</f>
        <v>0</v>
      </c>
      <c r="Q9" s="269">
        <f t="shared" si="7"/>
        <v>2649.3103917966209</v>
      </c>
      <c r="R9" s="229"/>
      <c r="S9" s="228">
        <f>+'Report Line Item %'!R9*'Monthly Billing Allocation'!B9</f>
        <v>0</v>
      </c>
      <c r="T9" s="229">
        <f>+'Report Line Item %'!S9*'Monthly Billing Allocation'!B9</f>
        <v>0</v>
      </c>
      <c r="U9" s="229">
        <f>+'Report Line Item %'!T9*'Monthly Billing Allocation'!B9</f>
        <v>2784.1264139639247</v>
      </c>
      <c r="V9" s="229">
        <f>+'Report Line Item %'!U9*'Monthly Billing Allocation'!B9</f>
        <v>0</v>
      </c>
      <c r="W9" s="229">
        <f>+'Report Line Item %'!V9*'Monthly Billing Allocation'!B9</f>
        <v>0</v>
      </c>
      <c r="X9" s="230">
        <f>+'Report Line Item %'!W9*'Monthly Billing Allocation'!B9</f>
        <v>0</v>
      </c>
      <c r="Y9" s="269">
        <f t="shared" si="9"/>
        <v>2784.1264139639247</v>
      </c>
      <c r="AA9" s="222">
        <f t="shared" si="3"/>
        <v>14928.696257619595</v>
      </c>
      <c r="AB9" s="222">
        <f>+AA9-'Monthly Billing Allocation'!B9</f>
        <v>0</v>
      </c>
    </row>
    <row r="10" spans="1:28" x14ac:dyDescent="0.25">
      <c r="A10" s="238" t="s">
        <v>38</v>
      </c>
      <c r="B10" s="259">
        <v>18463.927483078678</v>
      </c>
      <c r="C10" s="228">
        <f>+'Report Line Item %'!B10*'Monthly Billing Allocation'!B10</f>
        <v>0</v>
      </c>
      <c r="D10" s="229">
        <f>+'Report Line Item %'!C10*'Monthly Billing Allocation'!B10</f>
        <v>0</v>
      </c>
      <c r="E10" s="229">
        <f>+'Report Line Item %'!D10*'Monthly Billing Allocation'!B10</f>
        <v>0</v>
      </c>
      <c r="F10" s="229">
        <f>+'Report Line Item %'!E10*'Monthly Billing Allocation'!B10</f>
        <v>0</v>
      </c>
      <c r="G10" s="229">
        <f>+'Report Line Item %'!F10*'Monthly Billing Allocation'!B10</f>
        <v>10955.121427084739</v>
      </c>
      <c r="H10" s="230">
        <f>+'Report Line Item %'!G10*'Monthly Billing Allocation'!B10</f>
        <v>0</v>
      </c>
      <c r="I10" s="269">
        <f t="shared" si="5"/>
        <v>10955.121427084739</v>
      </c>
      <c r="J10" s="229"/>
      <c r="K10" s="228">
        <f>+'Report Line Item %'!J10*'Monthly Billing Allocation'!B10</f>
        <v>0</v>
      </c>
      <c r="L10" s="229">
        <f>+'Report Line Item %'!K10*'Monthly Billing Allocation'!B10</f>
        <v>0</v>
      </c>
      <c r="M10" s="229">
        <f>+'Report Line Item %'!L10*'Monthly Billing Allocation'!B10</f>
        <v>0</v>
      </c>
      <c r="N10" s="229">
        <f>+'Report Line Item %'!M10*'Monthly Billing Allocation'!B10</f>
        <v>0</v>
      </c>
      <c r="O10" s="229">
        <f>+'Report Line Item %'!N10*'Monthly Billing Allocation'!B10</f>
        <v>3845.7394628588036</v>
      </c>
      <c r="P10" s="230">
        <f>+'Report Line Item %'!O10*'Monthly Billing Allocation'!B10</f>
        <v>0</v>
      </c>
      <c r="Q10" s="269">
        <f t="shared" si="7"/>
        <v>3845.7394628588036</v>
      </c>
      <c r="R10" s="229"/>
      <c r="S10" s="228">
        <f>+'Report Line Item %'!R10*'Monthly Billing Allocation'!B10</f>
        <v>0</v>
      </c>
      <c r="T10" s="229">
        <f>+'Report Line Item %'!S10*'Monthly Billing Allocation'!B10</f>
        <v>0</v>
      </c>
      <c r="U10" s="229">
        <f>+'Report Line Item %'!T10*'Monthly Billing Allocation'!B10</f>
        <v>0</v>
      </c>
      <c r="V10" s="229">
        <f>+'Report Line Item %'!U10*'Monthly Billing Allocation'!B10</f>
        <v>0</v>
      </c>
      <c r="W10" s="229">
        <f>+'Report Line Item %'!V10*'Monthly Billing Allocation'!B10</f>
        <v>3663.0665931351364</v>
      </c>
      <c r="X10" s="230">
        <f>+'Report Line Item %'!W10*'Monthly Billing Allocation'!B10</f>
        <v>0</v>
      </c>
      <c r="Y10" s="269">
        <f t="shared" si="9"/>
        <v>3663.0665931351364</v>
      </c>
      <c r="AA10" s="222">
        <f t="shared" si="3"/>
        <v>18463.927483078682</v>
      </c>
      <c r="AB10" s="222">
        <f>+AA10-'Monthly Billing Allocation'!B10</f>
        <v>0</v>
      </c>
    </row>
    <row r="11" spans="1:28" x14ac:dyDescent="0.25">
      <c r="A11" s="231" t="s">
        <v>12</v>
      </c>
      <c r="B11" s="262">
        <f>SUM(B12:B15)</f>
        <v>58326.636999999988</v>
      </c>
      <c r="C11" s="235">
        <f t="shared" ref="C11:H11" si="10">SUM(C12:C15)</f>
        <v>23141.432000673783</v>
      </c>
      <c r="D11" s="236">
        <f t="shared" si="10"/>
        <v>0</v>
      </c>
      <c r="E11" s="236">
        <f t="shared" si="10"/>
        <v>4999.7110387659395</v>
      </c>
      <c r="F11" s="236">
        <f t="shared" si="10"/>
        <v>0</v>
      </c>
      <c r="G11" s="236">
        <f t="shared" si="10"/>
        <v>5768.3986211975607</v>
      </c>
      <c r="H11" s="237">
        <f t="shared" si="10"/>
        <v>0</v>
      </c>
      <c r="I11" s="270">
        <f t="shared" si="5"/>
        <v>33909.541660637289</v>
      </c>
      <c r="J11" s="229"/>
      <c r="K11" s="235">
        <f t="shared" ref="K11:P11" si="11">SUM(K12:K15)</f>
        <v>9231.5478019701422</v>
      </c>
      <c r="L11" s="236">
        <f t="shared" si="11"/>
        <v>0</v>
      </c>
      <c r="M11" s="236">
        <f t="shared" si="11"/>
        <v>1394.9894132055056</v>
      </c>
      <c r="N11" s="236">
        <f t="shared" si="11"/>
        <v>0</v>
      </c>
      <c r="O11" s="236">
        <f t="shared" si="11"/>
        <v>2024.966894496858</v>
      </c>
      <c r="P11" s="237">
        <f t="shared" si="11"/>
        <v>0</v>
      </c>
      <c r="Q11" s="270">
        <f t="shared" si="7"/>
        <v>12651.504109672505</v>
      </c>
      <c r="R11" s="229"/>
      <c r="S11" s="235">
        <f t="shared" ref="S11:X11" si="12">SUM(S12:S15)</f>
        <v>8370.833855226163</v>
      </c>
      <c r="T11" s="236">
        <f t="shared" si="12"/>
        <v>0</v>
      </c>
      <c r="U11" s="236">
        <f t="shared" si="12"/>
        <v>1465.9765365853109</v>
      </c>
      <c r="V11" s="236">
        <f t="shared" si="12"/>
        <v>0</v>
      </c>
      <c r="W11" s="236">
        <f t="shared" si="12"/>
        <v>1928.7808378787151</v>
      </c>
      <c r="X11" s="237">
        <f t="shared" si="12"/>
        <v>0</v>
      </c>
      <c r="Y11" s="270">
        <f t="shared" si="9"/>
        <v>11765.59122969019</v>
      </c>
      <c r="AA11" s="222">
        <f t="shared" si="3"/>
        <v>58326.636999999988</v>
      </c>
      <c r="AB11" s="222">
        <f>+AA11-'Monthly Billing Allocation'!B11</f>
        <v>0</v>
      </c>
    </row>
    <row r="12" spans="1:28" x14ac:dyDescent="0.25">
      <c r="A12" s="238" t="s">
        <v>37</v>
      </c>
      <c r="B12" s="259">
        <v>36769.895558936441</v>
      </c>
      <c r="C12" s="228">
        <f>+'Report Line Item %'!B12*'Monthly Billing Allocation'!B12</f>
        <v>20884.349336911982</v>
      </c>
      <c r="D12" s="229">
        <f>+'Report Line Item %'!C12*'Monthly Billing Allocation'!B12</f>
        <v>0</v>
      </c>
      <c r="E12" s="229">
        <f>+'Report Line Item %'!D12*'Monthly Billing Allocation'!B12</f>
        <v>0</v>
      </c>
      <c r="F12" s="229">
        <f>+'Report Line Item %'!E12*'Monthly Billing Allocation'!B12</f>
        <v>0</v>
      </c>
      <c r="G12" s="229">
        <f>+'Report Line Item %'!F12*'Monthly Billing Allocation'!B12</f>
        <v>0</v>
      </c>
      <c r="H12" s="230">
        <f>+'Report Line Item %'!G12*'Monthly Billing Allocation'!B12</f>
        <v>0</v>
      </c>
      <c r="I12" s="269">
        <f t="shared" si="5"/>
        <v>20884.349336911982</v>
      </c>
      <c r="J12" s="229"/>
      <c r="K12" s="228">
        <f>+'Report Line Item %'!J12*'Monthly Billing Allocation'!B12</f>
        <v>8331.1555313920508</v>
      </c>
      <c r="L12" s="229">
        <f>+'Report Line Item %'!K12*'Monthly Billing Allocation'!B12</f>
        <v>0</v>
      </c>
      <c r="M12" s="229">
        <f>+'Report Line Item %'!L12*'Monthly Billing Allocation'!B12</f>
        <v>0</v>
      </c>
      <c r="N12" s="229">
        <f>+'Report Line Item %'!M12*'Monthly Billing Allocation'!B12</f>
        <v>0</v>
      </c>
      <c r="O12" s="229">
        <f>+'Report Line Item %'!N12*'Monthly Billing Allocation'!B12</f>
        <v>0</v>
      </c>
      <c r="P12" s="230">
        <f>+'Report Line Item %'!O12*'Monthly Billing Allocation'!B12</f>
        <v>0</v>
      </c>
      <c r="Q12" s="269">
        <f t="shared" si="7"/>
        <v>8331.1555313920508</v>
      </c>
      <c r="R12" s="229"/>
      <c r="S12" s="228">
        <f>+'Report Line Item %'!R12*'Monthly Billing Allocation'!B12</f>
        <v>7554.3906906324064</v>
      </c>
      <c r="T12" s="229">
        <f>+'Report Line Item %'!S12*'Monthly Billing Allocation'!B12</f>
        <v>0</v>
      </c>
      <c r="U12" s="229">
        <f>+'Report Line Item %'!T12*'Monthly Billing Allocation'!B12</f>
        <v>0</v>
      </c>
      <c r="V12" s="229">
        <f>+'Report Line Item %'!U12*'Monthly Billing Allocation'!B12</f>
        <v>0</v>
      </c>
      <c r="W12" s="229">
        <f>+'Report Line Item %'!V12*'Monthly Billing Allocation'!B12</f>
        <v>0</v>
      </c>
      <c r="X12" s="230">
        <f>+'Report Line Item %'!W12*'Monthly Billing Allocation'!B12</f>
        <v>0</v>
      </c>
      <c r="Y12" s="269">
        <f t="shared" si="9"/>
        <v>7554.3906906324064</v>
      </c>
      <c r="AA12" s="222">
        <f t="shared" si="3"/>
        <v>36769.895558936441</v>
      </c>
      <c r="AB12" s="222">
        <f>+AA12-'Monthly Billing Allocation'!B12</f>
        <v>0</v>
      </c>
    </row>
    <row r="13" spans="1:28" x14ac:dyDescent="0.25">
      <c r="A13" s="238" t="s">
        <v>39</v>
      </c>
      <c r="B13" s="259">
        <v>3973.9180989336523</v>
      </c>
      <c r="C13" s="228">
        <f>+'Report Line Item %'!B13*'Monthly Billing Allocation'!B13</f>
        <v>2257.0826637618029</v>
      </c>
      <c r="D13" s="229">
        <f>+'Report Line Item %'!C13*'Monthly Billing Allocation'!B13</f>
        <v>0</v>
      </c>
      <c r="E13" s="229">
        <f>+'Report Line Item %'!D13*'Monthly Billing Allocation'!B13</f>
        <v>0</v>
      </c>
      <c r="F13" s="229">
        <f>+'Report Line Item %'!E13*'Monthly Billing Allocation'!B13</f>
        <v>0</v>
      </c>
      <c r="G13" s="229">
        <f>+'Report Line Item %'!F13*'Monthly Billing Allocation'!B13</f>
        <v>0</v>
      </c>
      <c r="H13" s="230">
        <f>+'Report Line Item %'!G13*'Monthly Billing Allocation'!B13</f>
        <v>0</v>
      </c>
      <c r="I13" s="269">
        <f t="shared" si="5"/>
        <v>2257.0826637618029</v>
      </c>
      <c r="J13" s="229"/>
      <c r="K13" s="228">
        <f>+'Report Line Item %'!J13*'Monthly Billing Allocation'!B13</f>
        <v>900.39227057809194</v>
      </c>
      <c r="L13" s="229">
        <f>+'Report Line Item %'!K13*'Monthly Billing Allocation'!B13</f>
        <v>0</v>
      </c>
      <c r="M13" s="229">
        <f>+'Report Line Item %'!L13*'Monthly Billing Allocation'!B13</f>
        <v>0</v>
      </c>
      <c r="N13" s="229">
        <f>+'Report Line Item %'!M13*'Monthly Billing Allocation'!B13</f>
        <v>0</v>
      </c>
      <c r="O13" s="229">
        <f>+'Report Line Item %'!N13*'Monthly Billing Allocation'!B13</f>
        <v>0</v>
      </c>
      <c r="P13" s="230">
        <f>+'Report Line Item %'!O13*'Monthly Billing Allocation'!B13</f>
        <v>0</v>
      </c>
      <c r="Q13" s="269">
        <f t="shared" si="7"/>
        <v>900.39227057809194</v>
      </c>
      <c r="R13" s="229"/>
      <c r="S13" s="228">
        <f>+'Report Line Item %'!R13*'Monthly Billing Allocation'!B13</f>
        <v>816.4431645937575</v>
      </c>
      <c r="T13" s="229">
        <f>+'Report Line Item %'!S13*'Monthly Billing Allocation'!B13</f>
        <v>0</v>
      </c>
      <c r="U13" s="229">
        <f>+'Report Line Item %'!T13*'Monthly Billing Allocation'!B13</f>
        <v>0</v>
      </c>
      <c r="V13" s="229">
        <f>+'Report Line Item %'!U13*'Monthly Billing Allocation'!B13</f>
        <v>0</v>
      </c>
      <c r="W13" s="229">
        <f>+'Report Line Item %'!V13*'Monthly Billing Allocation'!B13</f>
        <v>0</v>
      </c>
      <c r="X13" s="230">
        <f>+'Report Line Item %'!W13*'Monthly Billing Allocation'!B13</f>
        <v>0</v>
      </c>
      <c r="Y13" s="269">
        <f t="shared" si="9"/>
        <v>816.4431645937575</v>
      </c>
      <c r="AA13" s="222">
        <f t="shared" si="3"/>
        <v>3973.9180989336523</v>
      </c>
      <c r="AB13" s="222">
        <f>+AA13-'Monthly Billing Allocation'!B13</f>
        <v>0</v>
      </c>
    </row>
    <row r="14" spans="1:28" x14ac:dyDescent="0.25">
      <c r="A14" s="238" t="s">
        <v>16</v>
      </c>
      <c r="B14" s="259">
        <v>7860.6769885567564</v>
      </c>
      <c r="C14" s="228">
        <f>+'Report Line Item %'!B14*'Monthly Billing Allocation'!B14</f>
        <v>0</v>
      </c>
      <c r="D14" s="229">
        <f>+'Report Line Item %'!C14*'Monthly Billing Allocation'!B14</f>
        <v>0</v>
      </c>
      <c r="E14" s="229">
        <f>+'Report Line Item %'!D14*'Monthly Billing Allocation'!B14</f>
        <v>4999.7110387659395</v>
      </c>
      <c r="F14" s="229">
        <f>+'Report Line Item %'!E14*'Monthly Billing Allocation'!B14</f>
        <v>0</v>
      </c>
      <c r="G14" s="229">
        <f>+'Report Line Item %'!F14*'Monthly Billing Allocation'!B14</f>
        <v>0</v>
      </c>
      <c r="H14" s="230">
        <f>+'Report Line Item %'!G14*'Monthly Billing Allocation'!B14</f>
        <v>0</v>
      </c>
      <c r="I14" s="269">
        <f t="shared" si="5"/>
        <v>4999.7110387659395</v>
      </c>
      <c r="J14" s="229"/>
      <c r="K14" s="228">
        <f>+'Report Line Item %'!J14*'Monthly Billing Allocation'!B14</f>
        <v>0</v>
      </c>
      <c r="L14" s="229">
        <f>+'Report Line Item %'!K14*'Monthly Billing Allocation'!B14</f>
        <v>0</v>
      </c>
      <c r="M14" s="229">
        <f>+'Report Line Item %'!L14*'Monthly Billing Allocation'!B14</f>
        <v>1394.9894132055056</v>
      </c>
      <c r="N14" s="229">
        <f>+'Report Line Item %'!M14*'Monthly Billing Allocation'!B14</f>
        <v>0</v>
      </c>
      <c r="O14" s="229">
        <f>+'Report Line Item %'!N14*'Monthly Billing Allocation'!B14</f>
        <v>0</v>
      </c>
      <c r="P14" s="230">
        <f>+'Report Line Item %'!O14*'Monthly Billing Allocation'!B14</f>
        <v>0</v>
      </c>
      <c r="Q14" s="269">
        <f t="shared" si="7"/>
        <v>1394.9894132055056</v>
      </c>
      <c r="R14" s="229"/>
      <c r="S14" s="228">
        <f>+'Report Line Item %'!R14*'Monthly Billing Allocation'!B14</f>
        <v>0</v>
      </c>
      <c r="T14" s="229">
        <f>+'Report Line Item %'!S14*'Monthly Billing Allocation'!B14</f>
        <v>0</v>
      </c>
      <c r="U14" s="229">
        <f>+'Report Line Item %'!T14*'Monthly Billing Allocation'!B14</f>
        <v>1465.9765365853109</v>
      </c>
      <c r="V14" s="229">
        <f>+'Report Line Item %'!U14*'Monthly Billing Allocation'!B14</f>
        <v>0</v>
      </c>
      <c r="W14" s="229">
        <f>+'Report Line Item %'!V14*'Monthly Billing Allocation'!B14</f>
        <v>0</v>
      </c>
      <c r="X14" s="230">
        <f>+'Report Line Item %'!W14*'Monthly Billing Allocation'!B14</f>
        <v>0</v>
      </c>
      <c r="Y14" s="269">
        <f t="shared" si="9"/>
        <v>1465.9765365853109</v>
      </c>
      <c r="AA14" s="222">
        <f t="shared" si="3"/>
        <v>7860.6769885567555</v>
      </c>
      <c r="AB14" s="222">
        <f>+AA14-'Monthly Billing Allocation'!B14</f>
        <v>0</v>
      </c>
    </row>
    <row r="15" spans="1:28" x14ac:dyDescent="0.25">
      <c r="A15" s="238" t="s">
        <v>38</v>
      </c>
      <c r="B15" s="259">
        <v>9722.1463535731345</v>
      </c>
      <c r="C15" s="228">
        <f>+'Report Line Item %'!B15*'Monthly Billing Allocation'!B15</f>
        <v>0</v>
      </c>
      <c r="D15" s="229">
        <f>+'Report Line Item %'!C15*'Monthly Billing Allocation'!B15</f>
        <v>0</v>
      </c>
      <c r="E15" s="229">
        <f>+'Report Line Item %'!D15*'Monthly Billing Allocation'!B15</f>
        <v>0</v>
      </c>
      <c r="F15" s="229">
        <f>+'Report Line Item %'!E15*'Monthly Billing Allocation'!B15</f>
        <v>0</v>
      </c>
      <c r="G15" s="229">
        <f>+'Report Line Item %'!F15*'Monthly Billing Allocation'!B15</f>
        <v>5768.3986211975607</v>
      </c>
      <c r="H15" s="230">
        <f>+'Report Line Item %'!G15*'Monthly Billing Allocation'!B15</f>
        <v>0</v>
      </c>
      <c r="I15" s="269">
        <f t="shared" si="5"/>
        <v>5768.3986211975607</v>
      </c>
      <c r="J15" s="229"/>
      <c r="K15" s="228">
        <f>+'Report Line Item %'!J15*'Monthly Billing Allocation'!B15</f>
        <v>0</v>
      </c>
      <c r="L15" s="229">
        <f>+'Report Line Item %'!K15*'Monthly Billing Allocation'!B15</f>
        <v>0</v>
      </c>
      <c r="M15" s="229">
        <f>+'Report Line Item %'!L15*'Monthly Billing Allocation'!B15</f>
        <v>0</v>
      </c>
      <c r="N15" s="229">
        <f>+'Report Line Item %'!M15*'Monthly Billing Allocation'!B15</f>
        <v>0</v>
      </c>
      <c r="O15" s="229">
        <f>'Report Line Item %'!N15*'Monthly Billing Allocation'!B15</f>
        <v>2024.966894496858</v>
      </c>
      <c r="P15" s="230">
        <f>+'Report Line Item %'!O15*'Monthly Billing Allocation'!B15</f>
        <v>0</v>
      </c>
      <c r="Q15" s="269">
        <f t="shared" si="7"/>
        <v>2024.966894496858</v>
      </c>
      <c r="R15" s="229"/>
      <c r="S15" s="228">
        <f>+'Report Line Item %'!R15*'Monthly Billing Allocation'!B15</f>
        <v>0</v>
      </c>
      <c r="T15" s="229">
        <f>+'Report Line Item %'!S15*'Monthly Billing Allocation'!B15</f>
        <v>0</v>
      </c>
      <c r="U15" s="229">
        <f>+'Report Line Item %'!T15*'Monthly Billing Allocation'!B15</f>
        <v>0</v>
      </c>
      <c r="V15" s="229">
        <f>+'Report Line Item %'!U15*'Monthly Billing Allocation'!B15</f>
        <v>0</v>
      </c>
      <c r="W15" s="229">
        <f>+'Report Line Item %'!V15*'Monthly Billing Allocation'!B15</f>
        <v>1928.7808378787151</v>
      </c>
      <c r="X15" s="230">
        <f>+'Report Line Item %'!W15*'Monthly Billing Allocation'!B15</f>
        <v>0</v>
      </c>
      <c r="Y15" s="269">
        <f t="shared" si="9"/>
        <v>1928.7808378787151</v>
      </c>
      <c r="AA15" s="222">
        <f t="shared" si="3"/>
        <v>9722.1463535731345</v>
      </c>
      <c r="AB15" s="222">
        <f>+AA15-'Monthly Billing Allocation'!B15</f>
        <v>0</v>
      </c>
    </row>
    <row r="16" spans="1:28" x14ac:dyDescent="0.25">
      <c r="A16" s="231" t="s">
        <v>13</v>
      </c>
      <c r="B16" s="262">
        <v>53117.943999999996</v>
      </c>
      <c r="C16" s="235">
        <f>+'Report Line Item %'!B16*'Monthly Billing Allocation'!B16</f>
        <v>0</v>
      </c>
      <c r="D16" s="236">
        <f>+'Report Line Item %'!C16*'Monthly Billing Allocation'!B16</f>
        <v>0</v>
      </c>
      <c r="E16" s="236">
        <f>+'Report Line Item %'!D16*'Monthly Billing Allocation'!B16</f>
        <v>0</v>
      </c>
      <c r="F16" s="236">
        <f>+'Report Line Item %'!E16*'Monthly Billing Allocation'!B16</f>
        <v>0</v>
      </c>
      <c r="G16" s="236">
        <f>+'Report Line Item %'!F16*'Monthly Billing Allocation'!B16</f>
        <v>31516.237648267601</v>
      </c>
      <c r="H16" s="237">
        <f>+'Report Line Item %'!G16*'Monthly Billing Allocation'!B16</f>
        <v>0</v>
      </c>
      <c r="I16" s="270">
        <f t="shared" si="5"/>
        <v>31516.237648267601</v>
      </c>
      <c r="J16" s="229"/>
      <c r="K16" s="235">
        <f>+'Report Line Item %'!J16*'Monthly Billing Allocation'!B16</f>
        <v>0</v>
      </c>
      <c r="L16" s="236">
        <f>+'Report Line Item %'!K16*'Monthly Billing Allocation'!B16</f>
        <v>0</v>
      </c>
      <c r="M16" s="236">
        <f>+'Report Line Item %'!L16*'Monthly Billing Allocation'!B16</f>
        <v>0</v>
      </c>
      <c r="N16" s="236">
        <f>+'Report Line Item %'!M16*'Monthly Billing Allocation'!B16</f>
        <v>0</v>
      </c>
      <c r="O16" s="236">
        <f>+'Report Line Item %'!N16*'Monthly Billing Allocation'!B16</f>
        <v>11063.614369907753</v>
      </c>
      <c r="P16" s="237">
        <f>+'Report Line Item %'!O16*'Monthly Billing Allocation'!B16</f>
        <v>0</v>
      </c>
      <c r="Q16" s="270">
        <f t="shared" si="7"/>
        <v>11063.614369907753</v>
      </c>
      <c r="R16" s="229"/>
      <c r="S16" s="235">
        <f>+'Report Line Item %'!R16*'Monthly Billing Allocation'!B16</f>
        <v>0</v>
      </c>
      <c r="T16" s="236">
        <f>+'Report Line Item %'!S16*'Monthly Billing Allocation'!B16</f>
        <v>0</v>
      </c>
      <c r="U16" s="236">
        <f>+'Report Line Item %'!T16*'Monthly Billing Allocation'!B16</f>
        <v>0</v>
      </c>
      <c r="V16" s="236">
        <f>+'Report Line Item %'!U16*'Monthly Billing Allocation'!B16</f>
        <v>0</v>
      </c>
      <c r="W16" s="236">
        <f>+'Report Line Item %'!V16*'Monthly Billing Allocation'!B16</f>
        <v>10538.091981824635</v>
      </c>
      <c r="X16" s="237">
        <f>+'Report Line Item %'!W16*'Monthly Billing Allocation'!B16</f>
        <v>0</v>
      </c>
      <c r="Y16" s="270">
        <f t="shared" si="9"/>
        <v>10538.091981824635</v>
      </c>
      <c r="AA16" s="222">
        <f t="shared" si="3"/>
        <v>53117.943999999989</v>
      </c>
      <c r="AB16" s="222">
        <f>+AA16-'Monthly Billing Allocation'!B16</f>
        <v>0</v>
      </c>
    </row>
    <row r="17" spans="1:28" x14ac:dyDescent="0.25">
      <c r="A17" s="231" t="s">
        <v>75</v>
      </c>
      <c r="B17" s="262">
        <v>833.33333333333337</v>
      </c>
      <c r="C17" s="235">
        <f>+'Report Line Item %'!B17*'Monthly Billing Allocation'!B17</f>
        <v>0</v>
      </c>
      <c r="D17" s="236">
        <f>+'Report Line Item %'!C17*'Monthly Billing Allocation'!B17</f>
        <v>0</v>
      </c>
      <c r="E17" s="236">
        <f>+'Report Line Item %'!D17*'Monthly Billing Allocation'!B17</f>
        <v>0</v>
      </c>
      <c r="F17" s="236">
        <f>+'Report Line Item %'!E17*'Monthly Billing Allocation'!B17</f>
        <v>0</v>
      </c>
      <c r="G17" s="236">
        <f>+'Report Line Item %'!F17*'Monthly Billing Allocation'!B17</f>
        <v>0</v>
      </c>
      <c r="H17" s="237">
        <f>+'Report Line Item %'!G17*'Monthly Billing Allocation'!B17</f>
        <v>833.33333333333337</v>
      </c>
      <c r="I17" s="270">
        <f t="shared" si="5"/>
        <v>833.33333333333337</v>
      </c>
      <c r="J17" s="229"/>
      <c r="K17" s="235">
        <f>+'Report Line Item %'!J17*'Monthly Billing Allocation'!B17</f>
        <v>0</v>
      </c>
      <c r="L17" s="236">
        <f>+'Report Line Item %'!K17*'Monthly Billing Allocation'!B17</f>
        <v>0</v>
      </c>
      <c r="M17" s="236">
        <f>+'Report Line Item %'!L17*'Monthly Billing Allocation'!B17</f>
        <v>0</v>
      </c>
      <c r="N17" s="236">
        <f>+'Report Line Item %'!M17*'Monthly Billing Allocation'!B17</f>
        <v>0</v>
      </c>
      <c r="O17" s="236">
        <f>+'Report Line Item %'!N17*'Monthly Billing Allocation'!B17</f>
        <v>0</v>
      </c>
      <c r="P17" s="237">
        <f>+'Report Line Item %'!O17*'Monthly Billing Allocation'!B17</f>
        <v>0</v>
      </c>
      <c r="Q17" s="270">
        <f t="shared" si="7"/>
        <v>0</v>
      </c>
      <c r="R17" s="229"/>
      <c r="S17" s="235">
        <f>+'Report Line Item %'!R17*'Monthly Billing Allocation'!B17</f>
        <v>0</v>
      </c>
      <c r="T17" s="236">
        <f>+'Report Line Item %'!S17*'Monthly Billing Allocation'!B17</f>
        <v>0</v>
      </c>
      <c r="U17" s="236">
        <f>+'Report Line Item %'!T17*'Monthly Billing Allocation'!B17</f>
        <v>0</v>
      </c>
      <c r="V17" s="236">
        <f>+'Report Line Item %'!U17*'Monthly Billing Allocation'!B17</f>
        <v>0</v>
      </c>
      <c r="W17" s="236">
        <f>+'Report Line Item %'!V17*'Monthly Billing Allocation'!B17</f>
        <v>0</v>
      </c>
      <c r="X17" s="237">
        <f>+'Report Line Item %'!W17*'Monthly Billing Allocation'!B17</f>
        <v>0</v>
      </c>
      <c r="Y17" s="270">
        <f t="shared" si="9"/>
        <v>0</v>
      </c>
      <c r="AA17" s="222">
        <f t="shared" si="3"/>
        <v>833.33333333333337</v>
      </c>
      <c r="AB17" s="222">
        <f>+AA17-'Monthly Billing Allocation'!B17</f>
        <v>0</v>
      </c>
    </row>
    <row r="18" spans="1:28" x14ac:dyDescent="0.25">
      <c r="A18" s="231" t="s">
        <v>14</v>
      </c>
      <c r="B18" s="262">
        <f t="shared" ref="B18:H18" si="13">SUM(B19:B20)</f>
        <v>11727.137000000001</v>
      </c>
      <c r="C18" s="235">
        <f t="shared" si="13"/>
        <v>5666.0267792886589</v>
      </c>
      <c r="D18" s="236">
        <f t="shared" si="13"/>
        <v>0</v>
      </c>
      <c r="E18" s="236">
        <f t="shared" si="13"/>
        <v>1113.8875985389</v>
      </c>
      <c r="F18" s="236">
        <f t="shared" si="13"/>
        <v>0</v>
      </c>
      <c r="G18" s="236">
        <f t="shared" si="13"/>
        <v>0</v>
      </c>
      <c r="H18" s="237">
        <f t="shared" si="13"/>
        <v>0</v>
      </c>
      <c r="I18" s="270">
        <f t="shared" si="5"/>
        <v>6779.9143778275593</v>
      </c>
      <c r="J18" s="229"/>
      <c r="K18" s="235">
        <f t="shared" ref="K18:P18" si="14">SUM(K19:K20)</f>
        <v>2260.2835061686433</v>
      </c>
      <c r="L18" s="236">
        <f t="shared" si="14"/>
        <v>0</v>
      </c>
      <c r="M18" s="236">
        <f t="shared" si="14"/>
        <v>310.79024275895028</v>
      </c>
      <c r="N18" s="236">
        <f t="shared" si="14"/>
        <v>0</v>
      </c>
      <c r="O18" s="236">
        <f t="shared" si="14"/>
        <v>0</v>
      </c>
      <c r="P18" s="237">
        <f t="shared" si="14"/>
        <v>0</v>
      </c>
      <c r="Q18" s="270">
        <f t="shared" si="7"/>
        <v>2571.0737489275934</v>
      </c>
      <c r="R18" s="229"/>
      <c r="S18" s="235">
        <f t="shared" ref="S18:X18" si="15">SUM(S19:S20)</f>
        <v>2049.5433812093661</v>
      </c>
      <c r="T18" s="236">
        <f t="shared" si="15"/>
        <v>0</v>
      </c>
      <c r="U18" s="236">
        <f t="shared" si="15"/>
        <v>326.60549203548305</v>
      </c>
      <c r="V18" s="236">
        <f t="shared" si="15"/>
        <v>0</v>
      </c>
      <c r="W18" s="236">
        <f t="shared" si="15"/>
        <v>0</v>
      </c>
      <c r="X18" s="237">
        <f t="shared" si="15"/>
        <v>0</v>
      </c>
      <c r="Y18" s="270">
        <f t="shared" si="9"/>
        <v>2376.1488732448493</v>
      </c>
      <c r="AA18" s="222">
        <f t="shared" si="3"/>
        <v>11727.137000000002</v>
      </c>
      <c r="AB18" s="222">
        <f>+AA18-'Monthly Billing Allocation'!B18</f>
        <v>0</v>
      </c>
    </row>
    <row r="19" spans="1:28" x14ac:dyDescent="0.25">
      <c r="A19" s="238" t="s">
        <v>33</v>
      </c>
      <c r="B19" s="261">
        <v>9975.8536666666678</v>
      </c>
      <c r="C19" s="228">
        <f>+'Report Line Item %'!B19*'Monthly Billing Allocation'!B19</f>
        <v>5666.0267792886589</v>
      </c>
      <c r="D19" s="229">
        <f>+'Report Line Item %'!C19*'Monthly Billing Allocation'!B19</f>
        <v>0</v>
      </c>
      <c r="E19" s="229">
        <f>+'Report Line Item %'!D19*'Monthly Billing Allocation'!B19</f>
        <v>0</v>
      </c>
      <c r="F19" s="229">
        <f>+'Report Line Item %'!E19*'Monthly Billing Allocation'!B19</f>
        <v>0</v>
      </c>
      <c r="G19" s="229">
        <f>+'Report Line Item %'!F19*'Monthly Billing Allocation'!B19</f>
        <v>0</v>
      </c>
      <c r="H19" s="230">
        <f>+'Report Line Item %'!G19*'Monthly Billing Allocation'!B19</f>
        <v>0</v>
      </c>
      <c r="I19" s="269">
        <f t="shared" si="5"/>
        <v>5666.0267792886589</v>
      </c>
      <c r="J19" s="229"/>
      <c r="K19" s="228">
        <f>+'Report Line Item %'!J19*'Monthly Billing Allocation'!B19</f>
        <v>2260.2835061686433</v>
      </c>
      <c r="L19" s="229">
        <f>+'Report Line Item %'!K19*'Monthly Billing Allocation'!B19</f>
        <v>0</v>
      </c>
      <c r="M19" s="229">
        <f>+'Report Line Item %'!L19*'Monthly Billing Allocation'!B19</f>
        <v>0</v>
      </c>
      <c r="N19" s="229">
        <f>+'Report Line Item %'!M19*'Monthly Billing Allocation'!B19</f>
        <v>0</v>
      </c>
      <c r="O19" s="229">
        <f>+'Report Line Item %'!N19*'Monthly Billing Allocation'!B19</f>
        <v>0</v>
      </c>
      <c r="P19" s="230">
        <f>+'Report Line Item %'!O19*'Monthly Billing Allocation'!B19</f>
        <v>0</v>
      </c>
      <c r="Q19" s="269">
        <f t="shared" si="7"/>
        <v>2260.2835061686433</v>
      </c>
      <c r="R19" s="229"/>
      <c r="S19" s="228">
        <f>+'Report Line Item %'!R19*'Monthly Billing Allocation'!B19</f>
        <v>2049.5433812093661</v>
      </c>
      <c r="T19" s="229">
        <f>+'Report Line Item %'!S19*'Monthly Billing Allocation'!B19</f>
        <v>0</v>
      </c>
      <c r="U19" s="229">
        <f>+'Report Line Item %'!T19*'Monthly Billing Allocation'!B19</f>
        <v>0</v>
      </c>
      <c r="V19" s="229">
        <f>+'Report Line Item %'!U19*'Monthly Billing Allocation'!B19</f>
        <v>0</v>
      </c>
      <c r="W19" s="229">
        <f>+'Report Line Item %'!V19*'Monthly Billing Allocation'!B19</f>
        <v>0</v>
      </c>
      <c r="X19" s="230">
        <f>+'Report Line Item %'!W19*'Monthly Billing Allocation'!B19</f>
        <v>0</v>
      </c>
      <c r="Y19" s="269">
        <f t="shared" si="9"/>
        <v>2049.5433812093661</v>
      </c>
      <c r="AA19" s="222">
        <f t="shared" si="3"/>
        <v>9975.8536666666678</v>
      </c>
      <c r="AB19" s="222">
        <f>+AA19-'Monthly Billing Allocation'!B19</f>
        <v>0</v>
      </c>
    </row>
    <row r="20" spans="1:28" x14ac:dyDescent="0.25">
      <c r="A20" s="238" t="s">
        <v>16</v>
      </c>
      <c r="B20" s="261">
        <v>1751.2833333333335</v>
      </c>
      <c r="C20" s="228">
        <f>+'Report Line Item %'!B20*'Monthly Billing Allocation'!B20</f>
        <v>0</v>
      </c>
      <c r="D20" s="229">
        <f>+'Report Line Item %'!C20*'Monthly Billing Allocation'!B20</f>
        <v>0</v>
      </c>
      <c r="E20" s="229">
        <f>+'Report Line Item %'!D20*'Monthly Billing Allocation'!B20</f>
        <v>1113.8875985389</v>
      </c>
      <c r="F20" s="229">
        <f>+'Report Line Item %'!E20*'Monthly Billing Allocation'!B20</f>
        <v>0</v>
      </c>
      <c r="G20" s="229">
        <f>+'Report Line Item %'!F20*'Monthly Billing Allocation'!B20</f>
        <v>0</v>
      </c>
      <c r="H20" s="230">
        <f>+'Report Line Item %'!G20*'Monthly Billing Allocation'!B20</f>
        <v>0</v>
      </c>
      <c r="I20" s="269">
        <f t="shared" si="5"/>
        <v>1113.8875985389</v>
      </c>
      <c r="J20" s="229"/>
      <c r="K20" s="228">
        <f>+'Report Line Item %'!J20*'Monthly Billing Allocation'!B20</f>
        <v>0</v>
      </c>
      <c r="L20" s="229">
        <f>+'Report Line Item %'!K20*'Monthly Billing Allocation'!B20</f>
        <v>0</v>
      </c>
      <c r="M20" s="229">
        <f>+'Report Line Item %'!L20*'Monthly Billing Allocation'!B20</f>
        <v>310.79024275895028</v>
      </c>
      <c r="N20" s="229">
        <f>+'Report Line Item %'!M20*'Monthly Billing Allocation'!B20</f>
        <v>0</v>
      </c>
      <c r="O20" s="229">
        <f>+'Report Line Item %'!N20*'Monthly Billing Allocation'!B20</f>
        <v>0</v>
      </c>
      <c r="P20" s="230">
        <f>+'Report Line Item %'!O20*'Monthly Billing Allocation'!B20</f>
        <v>0</v>
      </c>
      <c r="Q20" s="269">
        <f t="shared" si="7"/>
        <v>310.79024275895028</v>
      </c>
      <c r="R20" s="229"/>
      <c r="S20" s="228">
        <f>+'Report Line Item %'!R20*'Monthly Billing Allocation'!B20</f>
        <v>0</v>
      </c>
      <c r="T20" s="229">
        <f>+'Report Line Item %'!S20*'Monthly Billing Allocation'!B20</f>
        <v>0</v>
      </c>
      <c r="U20" s="229">
        <f>+'Report Line Item %'!T20*'Monthly Billing Allocation'!B20</f>
        <v>326.60549203548305</v>
      </c>
      <c r="V20" s="229">
        <f>+'Report Line Item %'!U20*'Monthly Billing Allocation'!B20</f>
        <v>0</v>
      </c>
      <c r="W20" s="229">
        <f>+'Report Line Item %'!V20*'Monthly Billing Allocation'!B20</f>
        <v>0</v>
      </c>
      <c r="X20" s="230">
        <f>+'Report Line Item %'!W20*'Monthly Billing Allocation'!B20</f>
        <v>0</v>
      </c>
      <c r="Y20" s="269">
        <f t="shared" si="9"/>
        <v>326.60549203548305</v>
      </c>
      <c r="AA20" s="222">
        <f t="shared" si="3"/>
        <v>1751.2833333333333</v>
      </c>
      <c r="AB20" s="222">
        <f>+AA20-'Monthly Billing Allocation'!B20</f>
        <v>0</v>
      </c>
    </row>
    <row r="21" spans="1:28" x14ac:dyDescent="0.25">
      <c r="A21" s="231" t="s">
        <v>15</v>
      </c>
      <c r="B21" s="262">
        <f t="shared" ref="B21:H21" si="16">SUM(B22:B23)</f>
        <v>2593.509</v>
      </c>
      <c r="C21" s="235">
        <f t="shared" si="16"/>
        <v>294.60920212628383</v>
      </c>
      <c r="D21" s="236">
        <f t="shared" si="16"/>
        <v>0</v>
      </c>
      <c r="E21" s="236">
        <f t="shared" si="16"/>
        <v>0</v>
      </c>
      <c r="F21" s="236">
        <f t="shared" si="16"/>
        <v>0</v>
      </c>
      <c r="G21" s="236">
        <f t="shared" si="16"/>
        <v>1231.0362914185216</v>
      </c>
      <c r="H21" s="237">
        <f t="shared" si="16"/>
        <v>0</v>
      </c>
      <c r="I21" s="270">
        <f t="shared" si="5"/>
        <v>1525.6454935448055</v>
      </c>
      <c r="J21" s="229"/>
      <c r="K21" s="235">
        <f t="shared" ref="K21:P21" si="17">SUM(K22:K23)</f>
        <v>117.525092321421</v>
      </c>
      <c r="L21" s="236">
        <f t="shared" si="17"/>
        <v>0</v>
      </c>
      <c r="M21" s="236">
        <f t="shared" si="17"/>
        <v>0</v>
      </c>
      <c r="N21" s="236">
        <f t="shared" si="17"/>
        <v>0</v>
      </c>
      <c r="O21" s="236">
        <f t="shared" si="17"/>
        <v>432.14900698543744</v>
      </c>
      <c r="P21" s="237">
        <f t="shared" si="17"/>
        <v>0</v>
      </c>
      <c r="Q21" s="270">
        <f t="shared" si="7"/>
        <v>549.67409930685847</v>
      </c>
      <c r="R21" s="229"/>
      <c r="S21" s="235">
        <f t="shared" ref="S21:X21" si="18">SUM(S22:S23)</f>
        <v>106.56750555229519</v>
      </c>
      <c r="T21" s="236">
        <f t="shared" si="18"/>
        <v>0</v>
      </c>
      <c r="U21" s="236">
        <f t="shared" si="18"/>
        <v>0</v>
      </c>
      <c r="V21" s="236">
        <f t="shared" si="18"/>
        <v>0</v>
      </c>
      <c r="W21" s="236">
        <f t="shared" si="18"/>
        <v>411.6219015960412</v>
      </c>
      <c r="X21" s="237">
        <f t="shared" si="18"/>
        <v>0</v>
      </c>
      <c r="Y21" s="270">
        <f t="shared" si="9"/>
        <v>518.18940714833639</v>
      </c>
      <c r="AA21" s="222">
        <f t="shared" si="3"/>
        <v>2593.5090000000005</v>
      </c>
      <c r="AB21" s="222">
        <f>+AA21-'Monthly Billing Allocation'!B21</f>
        <v>0</v>
      </c>
    </row>
    <row r="22" spans="1:28" x14ac:dyDescent="0.25">
      <c r="A22" s="238" t="s">
        <v>33</v>
      </c>
      <c r="B22" s="261">
        <v>518.70180000000005</v>
      </c>
      <c r="C22" s="228">
        <f>+'Report Line Item %'!B22*'Monthly Billing Allocation'!B22</f>
        <v>294.60920212628383</v>
      </c>
      <c r="D22" s="229">
        <f>+'Report Line Item %'!C22*'Monthly Billing Allocation'!B22</f>
        <v>0</v>
      </c>
      <c r="E22" s="229">
        <f>+'Report Line Item %'!D22*'Monthly Billing Allocation'!B22</f>
        <v>0</v>
      </c>
      <c r="F22" s="229">
        <f>+'Report Line Item %'!E22*'Monthly Billing Allocation'!B22</f>
        <v>0</v>
      </c>
      <c r="G22" s="229">
        <f>+'Report Line Item %'!F22*'Monthly Billing Allocation'!B22</f>
        <v>0</v>
      </c>
      <c r="H22" s="230">
        <f>+'Report Line Item %'!G22*'Monthly Billing Allocation'!B22</f>
        <v>0</v>
      </c>
      <c r="I22" s="269">
        <f t="shared" si="5"/>
        <v>294.60920212628383</v>
      </c>
      <c r="J22" s="229"/>
      <c r="K22" s="228">
        <f>+'Report Line Item %'!J22*'Monthly Billing Allocation'!B22</f>
        <v>117.525092321421</v>
      </c>
      <c r="L22" s="229">
        <f>+'Report Line Item %'!K22*'Monthly Billing Allocation'!B22</f>
        <v>0</v>
      </c>
      <c r="M22" s="229">
        <f>+'Report Line Item %'!L22*'Monthly Billing Allocation'!B22</f>
        <v>0</v>
      </c>
      <c r="N22" s="229">
        <f>+'Report Line Item %'!M22*'Monthly Billing Allocation'!B22</f>
        <v>0</v>
      </c>
      <c r="O22" s="229">
        <f>+'Report Line Item %'!N22*'Monthly Billing Allocation'!B22</f>
        <v>0</v>
      </c>
      <c r="P22" s="230">
        <f>+'Report Line Item %'!O22*'Monthly Billing Allocation'!B22</f>
        <v>0</v>
      </c>
      <c r="Q22" s="269">
        <f t="shared" si="7"/>
        <v>117.525092321421</v>
      </c>
      <c r="R22" s="229"/>
      <c r="S22" s="228">
        <f>+'Report Line Item %'!R22*'Monthly Billing Allocation'!B22</f>
        <v>106.56750555229519</v>
      </c>
      <c r="T22" s="229">
        <f>+'Report Line Item %'!S22*'Monthly Billing Allocation'!B22</f>
        <v>0</v>
      </c>
      <c r="U22" s="229">
        <f>+'Report Line Item %'!T22*'Monthly Billing Allocation'!B22</f>
        <v>0</v>
      </c>
      <c r="V22" s="229">
        <f>+'Report Line Item %'!U22*'Monthly Billing Allocation'!B22</f>
        <v>0</v>
      </c>
      <c r="W22" s="229">
        <f>+'Report Line Item %'!V22*'Monthly Billing Allocation'!B22</f>
        <v>0</v>
      </c>
      <c r="X22" s="230">
        <f>+'Report Line Item %'!W22*'Monthly Billing Allocation'!B22</f>
        <v>0</v>
      </c>
      <c r="Y22" s="269">
        <f t="shared" si="9"/>
        <v>106.56750555229519</v>
      </c>
      <c r="AA22" s="222">
        <f t="shared" si="3"/>
        <v>518.70180000000005</v>
      </c>
      <c r="AB22" s="222">
        <f>+AA22-'Monthly Billing Allocation'!B22</f>
        <v>0</v>
      </c>
    </row>
    <row r="23" spans="1:28" x14ac:dyDescent="0.25">
      <c r="A23" s="238" t="s">
        <v>34</v>
      </c>
      <c r="B23" s="261">
        <v>2074.8072000000002</v>
      </c>
      <c r="C23" s="228">
        <f>+'Report Line Item %'!B23*'Monthly Billing Allocation'!B23</f>
        <v>0</v>
      </c>
      <c r="D23" s="229">
        <f>+'Report Line Item %'!C23*'Monthly Billing Allocation'!B23</f>
        <v>0</v>
      </c>
      <c r="E23" s="229">
        <f>+'Report Line Item %'!D23*'Monthly Billing Allocation'!B23</f>
        <v>0</v>
      </c>
      <c r="F23" s="229">
        <f>+'Report Line Item %'!E23*'Monthly Billing Allocation'!B23</f>
        <v>0</v>
      </c>
      <c r="G23" s="229">
        <f>+'Report Line Item %'!F23*'Monthly Billing Allocation'!B23</f>
        <v>1231.0362914185216</v>
      </c>
      <c r="H23" s="230">
        <f>+'Report Line Item %'!G23*'Monthly Billing Allocation'!B23</f>
        <v>0</v>
      </c>
      <c r="I23" s="269">
        <f t="shared" si="5"/>
        <v>1231.0362914185216</v>
      </c>
      <c r="J23" s="229"/>
      <c r="K23" s="228">
        <f>+'Report Line Item %'!J23*'Monthly Billing Allocation'!B23</f>
        <v>0</v>
      </c>
      <c r="L23" s="229">
        <f>+'Report Line Item %'!K23*'Monthly Billing Allocation'!B23</f>
        <v>0</v>
      </c>
      <c r="M23" s="229">
        <f>+'Report Line Item %'!L23*'Monthly Billing Allocation'!B23</f>
        <v>0</v>
      </c>
      <c r="N23" s="229">
        <f>+'Report Line Item %'!M23*'Monthly Billing Allocation'!B23</f>
        <v>0</v>
      </c>
      <c r="O23" s="229">
        <f>+'Report Line Item %'!N23*'Monthly Billing Allocation'!B23</f>
        <v>432.14900698543744</v>
      </c>
      <c r="P23" s="230">
        <f>+'Report Line Item %'!O23*'Monthly Billing Allocation'!B23</f>
        <v>0</v>
      </c>
      <c r="Q23" s="269">
        <f t="shared" si="7"/>
        <v>432.14900698543744</v>
      </c>
      <c r="R23" s="229"/>
      <c r="S23" s="228">
        <f>+'Report Line Item %'!R23*'Monthly Billing Allocation'!B23</f>
        <v>0</v>
      </c>
      <c r="T23" s="229">
        <f>+'Report Line Item %'!S23*'Monthly Billing Allocation'!B23</f>
        <v>0</v>
      </c>
      <c r="U23" s="229">
        <f>+'Report Line Item %'!T23*'Monthly Billing Allocation'!B23</f>
        <v>0</v>
      </c>
      <c r="V23" s="229">
        <f>+'Report Line Item %'!U23*'Monthly Billing Allocation'!B23</f>
        <v>0</v>
      </c>
      <c r="W23" s="229">
        <f>+'Report Line Item %'!V23*'Monthly Billing Allocation'!B23</f>
        <v>411.6219015960412</v>
      </c>
      <c r="X23" s="230">
        <f>+'Report Line Item %'!W23*'Monthly Billing Allocation'!B23</f>
        <v>0</v>
      </c>
      <c r="Y23" s="269">
        <f t="shared" si="9"/>
        <v>411.6219015960412</v>
      </c>
      <c r="AA23" s="222">
        <f t="shared" si="3"/>
        <v>2074.8072000000002</v>
      </c>
      <c r="AB23" s="222">
        <f>+AA23-'Monthly Billing Allocation'!B23</f>
        <v>0</v>
      </c>
    </row>
    <row r="24" spans="1:28" x14ac:dyDescent="0.25">
      <c r="A24" s="231" t="s">
        <v>40</v>
      </c>
      <c r="B24" s="263">
        <f t="shared" ref="B24:H24" si="19">SUM(B25:B26)</f>
        <v>1555.1350000000002</v>
      </c>
      <c r="C24" s="235">
        <f t="shared" si="19"/>
        <v>0</v>
      </c>
      <c r="D24" s="236">
        <f t="shared" si="19"/>
        <v>0</v>
      </c>
      <c r="E24" s="236">
        <f t="shared" si="19"/>
        <v>0</v>
      </c>
      <c r="F24" s="236">
        <f t="shared" si="19"/>
        <v>922.70145537144003</v>
      </c>
      <c r="G24" s="236">
        <f t="shared" si="19"/>
        <v>0</v>
      </c>
      <c r="H24" s="237">
        <f t="shared" si="19"/>
        <v>0</v>
      </c>
      <c r="I24" s="270">
        <f t="shared" si="5"/>
        <v>922.70145537144003</v>
      </c>
      <c r="J24" s="229"/>
      <c r="K24" s="235">
        <f t="shared" ref="K24:P24" si="20">SUM(K25:K26)</f>
        <v>0</v>
      </c>
      <c r="L24" s="236">
        <f t="shared" si="20"/>
        <v>0</v>
      </c>
      <c r="M24" s="236">
        <f t="shared" si="20"/>
        <v>0</v>
      </c>
      <c r="N24" s="236">
        <f t="shared" si="20"/>
        <v>323.9096365090204</v>
      </c>
      <c r="O24" s="236">
        <f t="shared" si="20"/>
        <v>0</v>
      </c>
      <c r="P24" s="237">
        <f t="shared" si="20"/>
        <v>0</v>
      </c>
      <c r="Q24" s="270">
        <f t="shared" si="7"/>
        <v>323.9096365090204</v>
      </c>
      <c r="R24" s="229"/>
      <c r="S24" s="235">
        <f t="shared" ref="S24:X24" si="21">SUM(S25:S26)</f>
        <v>0</v>
      </c>
      <c r="T24" s="236">
        <f t="shared" si="21"/>
        <v>0</v>
      </c>
      <c r="U24" s="236">
        <f t="shared" si="21"/>
        <v>0</v>
      </c>
      <c r="V24" s="236">
        <f t="shared" si="21"/>
        <v>308.52390811953978</v>
      </c>
      <c r="W24" s="236">
        <f t="shared" si="21"/>
        <v>0</v>
      </c>
      <c r="X24" s="237">
        <f t="shared" si="21"/>
        <v>0</v>
      </c>
      <c r="Y24" s="270">
        <f t="shared" si="9"/>
        <v>308.52390811953978</v>
      </c>
      <c r="AA24" s="222">
        <f t="shared" si="3"/>
        <v>1555.1350000000002</v>
      </c>
      <c r="AB24" s="222">
        <f>+AA24-'Monthly Billing Allocation'!B24</f>
        <v>0</v>
      </c>
    </row>
    <row r="25" spans="1:28" x14ac:dyDescent="0.25">
      <c r="A25" s="239" t="s">
        <v>42</v>
      </c>
      <c r="B25" s="262">
        <v>1094.5450000000001</v>
      </c>
      <c r="C25" s="228">
        <f>+'Report Line Item %'!B25*'Monthly Billing Allocation'!B25</f>
        <v>0</v>
      </c>
      <c r="D25" s="229">
        <f>+'Report Line Item %'!C25*'Monthly Billing Allocation'!B25</f>
        <v>0</v>
      </c>
      <c r="E25" s="229">
        <f>+'Report Line Item %'!D25*'Monthly Billing Allocation'!B25</f>
        <v>0</v>
      </c>
      <c r="F25" s="229">
        <f>+'Report Line Item %'!E25*'Monthly Billing Allocation'!B25</f>
        <v>649.42160292806273</v>
      </c>
      <c r="G25" s="229">
        <f>+'Report Line Item %'!F25*'Monthly Billing Allocation'!B25</f>
        <v>0</v>
      </c>
      <c r="H25" s="230">
        <f>+'Report Line Item %'!G25*'Monthly Billing Allocation'!B25</f>
        <v>0</v>
      </c>
      <c r="I25" s="269">
        <f t="shared" si="5"/>
        <v>649.42160292806273</v>
      </c>
      <c r="J25" s="229"/>
      <c r="K25" s="228">
        <f>+'Report Line Item %'!J25*'Monthly Billing Allocation'!B25</f>
        <v>0</v>
      </c>
      <c r="L25" s="229">
        <f>+'Report Line Item %'!K25*'Monthly Billing Allocation'!B25</f>
        <v>0</v>
      </c>
      <c r="M25" s="229">
        <f>+'Report Line Item %'!L25*'Monthly Billing Allocation'!B25</f>
        <v>0</v>
      </c>
      <c r="N25" s="229">
        <f>+'Report Line Item %'!M25*'Monthly Billing Allocation'!B25</f>
        <v>227.9761391086727</v>
      </c>
      <c r="O25" s="229">
        <f>+'Report Line Item %'!N25*'Monthly Billing Allocation'!B25</f>
        <v>0</v>
      </c>
      <c r="P25" s="230">
        <f>+'Report Line Item %'!O25*'Monthly Billing Allocation'!B25</f>
        <v>0</v>
      </c>
      <c r="Q25" s="269">
        <f t="shared" si="7"/>
        <v>227.9761391086727</v>
      </c>
      <c r="R25" s="229"/>
      <c r="S25" s="228">
        <f>+'Report Line Item %'!R25*'Monthly Billing Allocation'!B25</f>
        <v>0</v>
      </c>
      <c r="T25" s="229">
        <f>+'Report Line Item %'!S25*'Monthly Billing Allocation'!B25</f>
        <v>0</v>
      </c>
      <c r="U25" s="229">
        <f>+'Report Line Item %'!T25*'Monthly Billing Allocation'!B25</f>
        <v>0</v>
      </c>
      <c r="V25" s="229">
        <f>+'Report Line Item %'!U25*'Monthly Billing Allocation'!B25</f>
        <v>217.14725796326468</v>
      </c>
      <c r="W25" s="229">
        <f>+'Report Line Item %'!V25*'Monthly Billing Allocation'!B25</f>
        <v>0</v>
      </c>
      <c r="X25" s="230">
        <f>+'Report Line Item %'!W25*'Monthly Billing Allocation'!B25</f>
        <v>0</v>
      </c>
      <c r="Y25" s="269">
        <f t="shared" si="9"/>
        <v>217.14725796326468</v>
      </c>
      <c r="AA25" s="222">
        <f t="shared" si="3"/>
        <v>1094.5450000000001</v>
      </c>
      <c r="AB25" s="222">
        <f>+AA25-'Monthly Billing Allocation'!B25</f>
        <v>0</v>
      </c>
    </row>
    <row r="26" spans="1:28" x14ac:dyDescent="0.25">
      <c r="A26" s="239" t="s">
        <v>41</v>
      </c>
      <c r="B26" s="262">
        <v>460.59000000000009</v>
      </c>
      <c r="C26" s="228">
        <f>+'Report Line Item %'!B26*'Monthly Billing Allocation'!B26</f>
        <v>0</v>
      </c>
      <c r="D26" s="229">
        <f>+'Report Line Item %'!C26*'Monthly Billing Allocation'!B26</f>
        <v>0</v>
      </c>
      <c r="E26" s="229">
        <f>+'Report Line Item %'!D26*'Monthly Billing Allocation'!B26</f>
        <v>0</v>
      </c>
      <c r="F26" s="229">
        <f>+'Report Line Item %'!E26*'Monthly Billing Allocation'!B26</f>
        <v>273.27985244337737</v>
      </c>
      <c r="G26" s="229">
        <f>+'Report Line Item %'!F26*'Monthly Billing Allocation'!B26</f>
        <v>0</v>
      </c>
      <c r="H26" s="230">
        <f>+'Report Line Item %'!G26*'Monthly Billing Allocation'!B26</f>
        <v>0</v>
      </c>
      <c r="I26" s="269">
        <f t="shared" si="5"/>
        <v>273.27985244337737</v>
      </c>
      <c r="J26" s="229"/>
      <c r="K26" s="228">
        <f>+'Report Line Item %'!J26*'Monthly Billing Allocation'!B26</f>
        <v>0</v>
      </c>
      <c r="L26" s="229">
        <f>+'Report Line Item %'!K26*'Monthly Billing Allocation'!B26</f>
        <v>0</v>
      </c>
      <c r="M26" s="229">
        <f>+'Report Line Item %'!L26*'Monthly Billing Allocation'!B26</f>
        <v>0</v>
      </c>
      <c r="N26" s="229">
        <f>+'Report Line Item %'!M26*'Monthly Billing Allocation'!B26</f>
        <v>95.933497400347704</v>
      </c>
      <c r="O26" s="229">
        <f>+'Report Line Item %'!N26*'Monthly Billing Allocation'!B26</f>
        <v>0</v>
      </c>
      <c r="P26" s="230">
        <f>+'Report Line Item %'!O26*'Monthly Billing Allocation'!B26</f>
        <v>0</v>
      </c>
      <c r="Q26" s="269">
        <f t="shared" si="7"/>
        <v>95.933497400347704</v>
      </c>
      <c r="R26" s="229"/>
      <c r="S26" s="228">
        <f>+'Report Line Item %'!R26*'Monthly Billing Allocation'!B26</f>
        <v>0</v>
      </c>
      <c r="T26" s="229">
        <f>+'Report Line Item %'!S26*'Monthly Billing Allocation'!B26</f>
        <v>0</v>
      </c>
      <c r="U26" s="229">
        <f>+'Report Line Item %'!T26*'Monthly Billing Allocation'!B26</f>
        <v>0</v>
      </c>
      <c r="V26" s="229">
        <f>+'Report Line Item %'!U26*'Monthly Billing Allocation'!B26</f>
        <v>91.376650156275076</v>
      </c>
      <c r="W26" s="229">
        <f>+'Report Line Item %'!V26*'Monthly Billing Allocation'!B26</f>
        <v>0</v>
      </c>
      <c r="X26" s="230">
        <f>+'Report Line Item %'!W26*'Monthly Billing Allocation'!B26</f>
        <v>0</v>
      </c>
      <c r="Y26" s="269">
        <f t="shared" si="9"/>
        <v>91.376650156275076</v>
      </c>
      <c r="AA26" s="222">
        <f t="shared" si="3"/>
        <v>460.59000000000015</v>
      </c>
      <c r="AB26" s="222">
        <f>+AA26-'Monthly Billing Allocation'!B26</f>
        <v>0</v>
      </c>
    </row>
    <row r="27" spans="1:28" x14ac:dyDescent="0.25">
      <c r="A27" s="231" t="s">
        <v>43</v>
      </c>
      <c r="B27" s="262">
        <v>1300.9010000000001</v>
      </c>
      <c r="C27" s="235">
        <f>+'Report Line Item %'!B27*'Monthly Billing Allocation'!B27</f>
        <v>738.87811003409809</v>
      </c>
      <c r="D27" s="236">
        <f>+'Report Line Item %'!C27*'Monthly Billing Allocation'!B27</f>
        <v>0</v>
      </c>
      <c r="E27" s="236">
        <f>+'Report Line Item %'!D27*'Monthly Billing Allocation'!B27</f>
        <v>0</v>
      </c>
      <c r="F27" s="236">
        <f>+'Report Line Item %'!E27*'Monthly Billing Allocation'!B27</f>
        <v>0</v>
      </c>
      <c r="G27" s="236">
        <f>+'Report Line Item %'!F27*'Monthly Billing Allocation'!B27</f>
        <v>0</v>
      </c>
      <c r="H27" s="237">
        <f>+'Report Line Item %'!G27*'Monthly Billing Allocation'!B27</f>
        <v>0</v>
      </c>
      <c r="I27" s="270">
        <f t="shared" si="5"/>
        <v>738.87811003409809</v>
      </c>
      <c r="J27" s="229"/>
      <c r="K27" s="235">
        <f>+'Report Line Item %'!J27*'Monthly Billing Allocation'!B27</f>
        <v>294.75222589555096</v>
      </c>
      <c r="L27" s="236">
        <f>+'Report Line Item %'!K27*'Monthly Billing Allocation'!B27</f>
        <v>0</v>
      </c>
      <c r="M27" s="236">
        <f>+'Report Line Item %'!L27*'Monthly Billing Allocation'!B27</f>
        <v>0</v>
      </c>
      <c r="N27" s="236">
        <f>+'Report Line Item %'!M27*'Monthly Billing Allocation'!B27</f>
        <v>0</v>
      </c>
      <c r="O27" s="236">
        <f>+'Report Line Item %'!N27*'Monthly Billing Allocation'!B27</f>
        <v>0</v>
      </c>
      <c r="P27" s="237">
        <f>+'Report Line Item %'!O27*'Monthly Billing Allocation'!B27</f>
        <v>0</v>
      </c>
      <c r="Q27" s="270">
        <f t="shared" si="7"/>
        <v>294.75222589555096</v>
      </c>
      <c r="R27" s="229"/>
      <c r="S27" s="235">
        <f>+'Report Line Item %'!R27*'Monthly Billing Allocation'!B27</f>
        <v>267.27066407035096</v>
      </c>
      <c r="T27" s="236">
        <f>+'Report Line Item %'!S27*'Monthly Billing Allocation'!B27</f>
        <v>0</v>
      </c>
      <c r="U27" s="236">
        <f>+'Report Line Item %'!T27*'Monthly Billing Allocation'!B27</f>
        <v>0</v>
      </c>
      <c r="V27" s="236">
        <f>+'Report Line Item %'!U27*'Monthly Billing Allocation'!B27</f>
        <v>0</v>
      </c>
      <c r="W27" s="236">
        <f>+'Report Line Item %'!V27*'Monthly Billing Allocation'!B27</f>
        <v>0</v>
      </c>
      <c r="X27" s="237">
        <f>+'Report Line Item %'!W27*'Monthly Billing Allocation'!B27</f>
        <v>0</v>
      </c>
      <c r="Y27" s="270">
        <f t="shared" si="9"/>
        <v>267.27066407035096</v>
      </c>
      <c r="AA27" s="222">
        <f t="shared" si="3"/>
        <v>1300.9009999999998</v>
      </c>
      <c r="AB27" s="222">
        <f>+AA27-'Monthly Billing Allocation'!B27</f>
        <v>0</v>
      </c>
    </row>
    <row r="28" spans="1:28" x14ac:dyDescent="0.25">
      <c r="A28" s="231" t="s">
        <v>44</v>
      </c>
      <c r="B28" s="262">
        <v>614.02599999999995</v>
      </c>
      <c r="C28" s="235">
        <f>+'Report Line Item %'!B28*'Monthly Billing Allocation'!B28</f>
        <v>348.75088142125884</v>
      </c>
      <c r="D28" s="236">
        <f>+'Report Line Item %'!C28*'Monthly Billing Allocation'!B28</f>
        <v>0</v>
      </c>
      <c r="E28" s="236">
        <f>+'Report Line Item %'!D28*'Monthly Billing Allocation'!B28</f>
        <v>0</v>
      </c>
      <c r="F28" s="236">
        <f>+'Report Line Item %'!E28*'Monthly Billing Allocation'!B28</f>
        <v>0</v>
      </c>
      <c r="G28" s="236">
        <f>+'Report Line Item %'!F28*'Monthly Billing Allocation'!B28</f>
        <v>0</v>
      </c>
      <c r="H28" s="237">
        <f>+'Report Line Item %'!G28*'Monthly Billing Allocation'!B28</f>
        <v>0</v>
      </c>
      <c r="I28" s="270">
        <f t="shared" si="5"/>
        <v>348.75088142125884</v>
      </c>
      <c r="J28" s="229"/>
      <c r="K28" s="235">
        <f>+'Report Line Item %'!J28*'Monthly Billing Allocation'!B28</f>
        <v>139.12321556962564</v>
      </c>
      <c r="L28" s="236">
        <f>+'Report Line Item %'!K28*'Monthly Billing Allocation'!B28</f>
        <v>0</v>
      </c>
      <c r="M28" s="236">
        <f>+'Report Line Item %'!L28*'Monthly Billing Allocation'!B28</f>
        <v>0</v>
      </c>
      <c r="N28" s="236">
        <f>+'Report Line Item %'!M28*'Monthly Billing Allocation'!B28</f>
        <v>0</v>
      </c>
      <c r="O28" s="236">
        <f>+'Report Line Item %'!N28*'Monthly Billing Allocation'!B28</f>
        <v>0</v>
      </c>
      <c r="P28" s="237">
        <f>+'Report Line Item %'!O28*'Monthly Billing Allocation'!B28</f>
        <v>0</v>
      </c>
      <c r="Q28" s="270">
        <f t="shared" si="7"/>
        <v>139.12321556962564</v>
      </c>
      <c r="R28" s="229"/>
      <c r="S28" s="235">
        <f>+'Report Line Item %'!R28*'Monthly Billing Allocation'!B28</f>
        <v>126.15190300911541</v>
      </c>
      <c r="T28" s="236">
        <f>+'Report Line Item %'!S28*'Monthly Billing Allocation'!B28</f>
        <v>0</v>
      </c>
      <c r="U28" s="236">
        <f>+'Report Line Item %'!T28*'Monthly Billing Allocation'!B28</f>
        <v>0</v>
      </c>
      <c r="V28" s="236">
        <f>+'Report Line Item %'!U28*'Monthly Billing Allocation'!B28</f>
        <v>0</v>
      </c>
      <c r="W28" s="236">
        <f>+'Report Line Item %'!V28*'Monthly Billing Allocation'!B28</f>
        <v>0</v>
      </c>
      <c r="X28" s="237">
        <f>+'Report Line Item %'!W28*'Monthly Billing Allocation'!B28</f>
        <v>0</v>
      </c>
      <c r="Y28" s="270">
        <f t="shared" si="9"/>
        <v>126.15190300911541</v>
      </c>
      <c r="AA28" s="222">
        <f t="shared" si="3"/>
        <v>614.02599999999984</v>
      </c>
      <c r="AB28" s="222">
        <f>+AA28-'Monthly Billing Allocation'!B28</f>
        <v>0</v>
      </c>
    </row>
    <row r="29" spans="1:28" x14ac:dyDescent="0.25">
      <c r="A29" s="231" t="s">
        <v>17</v>
      </c>
      <c r="B29" s="262">
        <v>0</v>
      </c>
      <c r="C29" s="235"/>
      <c r="D29" s="236"/>
      <c r="E29" s="236"/>
      <c r="F29" s="236"/>
      <c r="G29" s="236"/>
      <c r="H29" s="237"/>
      <c r="I29" s="270"/>
      <c r="J29" s="229"/>
      <c r="K29" s="235"/>
      <c r="L29" s="236"/>
      <c r="M29" s="236"/>
      <c r="N29" s="236"/>
      <c r="O29" s="236"/>
      <c r="P29" s="237"/>
      <c r="Q29" s="270"/>
      <c r="R29" s="229"/>
      <c r="S29" s="235"/>
      <c r="T29" s="236"/>
      <c r="U29" s="236"/>
      <c r="V29" s="236"/>
      <c r="W29" s="236"/>
      <c r="X29" s="237"/>
      <c r="Y29" s="270"/>
      <c r="AA29" s="222"/>
      <c r="AB29" s="222"/>
    </row>
    <row r="30" spans="1:28" x14ac:dyDescent="0.25">
      <c r="A30" s="231" t="s">
        <v>18</v>
      </c>
      <c r="B30" s="262">
        <f t="shared" ref="B30:H30" si="22">SUM(B31:B32)</f>
        <v>998.74900000000014</v>
      </c>
      <c r="C30" s="235">
        <f t="shared" si="22"/>
        <v>453.81087324458696</v>
      </c>
      <c r="D30" s="236">
        <f t="shared" si="22"/>
        <v>0</v>
      </c>
      <c r="E30" s="236">
        <f t="shared" si="22"/>
        <v>0</v>
      </c>
      <c r="F30" s="236">
        <f t="shared" si="22"/>
        <v>0</v>
      </c>
      <c r="G30" s="236">
        <f t="shared" si="22"/>
        <v>118.5166761536163</v>
      </c>
      <c r="H30" s="237">
        <f t="shared" si="22"/>
        <v>0</v>
      </c>
      <c r="I30" s="270">
        <f t="shared" ref="I30:I56" si="23">SUM(C30:H30)</f>
        <v>572.32754939820325</v>
      </c>
      <c r="J30" s="229"/>
      <c r="K30" s="235">
        <f t="shared" ref="K30:P30" si="24">SUM(K31:K32)</f>
        <v>181.03360108783414</v>
      </c>
      <c r="L30" s="236">
        <f t="shared" si="24"/>
        <v>0</v>
      </c>
      <c r="M30" s="236">
        <f t="shared" si="24"/>
        <v>0</v>
      </c>
      <c r="N30" s="236">
        <f t="shared" si="24"/>
        <v>0</v>
      </c>
      <c r="O30" s="236">
        <f t="shared" si="24"/>
        <v>41.604674263488072</v>
      </c>
      <c r="P30" s="237">
        <f t="shared" si="24"/>
        <v>0</v>
      </c>
      <c r="Q30" s="270">
        <f t="shared" ref="Q30:Q56" si="25">SUM(K30:P30)</f>
        <v>222.63827535132222</v>
      </c>
      <c r="R30" s="229"/>
      <c r="S30" s="235">
        <f t="shared" ref="S30:X30" si="26">SUM(S31:S32)</f>
        <v>164.15472566757896</v>
      </c>
      <c r="T30" s="236">
        <f t="shared" si="26"/>
        <v>0</v>
      </c>
      <c r="U30" s="236">
        <f t="shared" si="26"/>
        <v>0</v>
      </c>
      <c r="V30" s="236">
        <f t="shared" si="26"/>
        <v>0</v>
      </c>
      <c r="W30" s="236">
        <f t="shared" si="26"/>
        <v>39.628449582895662</v>
      </c>
      <c r="X30" s="237">
        <f t="shared" si="26"/>
        <v>0</v>
      </c>
      <c r="Y30" s="270">
        <f t="shared" ref="Y30:Y56" si="27">SUM(S30:X30)</f>
        <v>203.78317525047461</v>
      </c>
      <c r="AA30" s="222">
        <f t="shared" ref="AA30:AA56" si="28">+Y30+Q30+I30</f>
        <v>998.74900000000002</v>
      </c>
      <c r="AB30" s="222">
        <f>+AA30-'Monthly Billing Allocation'!B30</f>
        <v>0</v>
      </c>
    </row>
    <row r="31" spans="1:28" x14ac:dyDescent="0.25">
      <c r="A31" s="238" t="s">
        <v>33</v>
      </c>
      <c r="B31" s="261">
        <v>798.99920000000009</v>
      </c>
      <c r="C31" s="228">
        <f>+'Report Line Item %'!B31*'Monthly Billing Allocation'!B31</f>
        <v>453.81087324458696</v>
      </c>
      <c r="D31" s="229">
        <f>+'Report Line Item %'!C31*'Monthly Billing Allocation'!B31</f>
        <v>0</v>
      </c>
      <c r="E31" s="229">
        <f>+'Report Line Item %'!D31*'Monthly Billing Allocation'!B31</f>
        <v>0</v>
      </c>
      <c r="F31" s="229">
        <f>+'Report Line Item %'!E31*'Monthly Billing Allocation'!B31</f>
        <v>0</v>
      </c>
      <c r="G31" s="229">
        <f>+'Report Line Item %'!F31*'Monthly Billing Allocation'!B31</f>
        <v>0</v>
      </c>
      <c r="H31" s="230">
        <f>+'Report Line Item %'!G31*'Monthly Billing Allocation'!B31</f>
        <v>0</v>
      </c>
      <c r="I31" s="269">
        <f t="shared" si="23"/>
        <v>453.81087324458696</v>
      </c>
      <c r="J31" s="229"/>
      <c r="K31" s="228">
        <f>+'Report Line Item %'!J31*'Monthly Billing Allocation'!B31</f>
        <v>181.03360108783414</v>
      </c>
      <c r="L31" s="229">
        <f>+'Report Line Item %'!K31*'Monthly Billing Allocation'!B31</f>
        <v>0</v>
      </c>
      <c r="M31" s="229">
        <f>+'Report Line Item %'!L31*'Monthly Billing Allocation'!B31</f>
        <v>0</v>
      </c>
      <c r="N31" s="229">
        <f>+'Report Line Item %'!M31*'Monthly Billing Allocation'!B31</f>
        <v>0</v>
      </c>
      <c r="O31" s="229">
        <f>+'Report Line Item %'!N31*'Monthly Billing Allocation'!B31</f>
        <v>0</v>
      </c>
      <c r="P31" s="230">
        <f>+'Report Line Item %'!O31*'Monthly Billing Allocation'!B31</f>
        <v>0</v>
      </c>
      <c r="Q31" s="269">
        <f t="shared" si="25"/>
        <v>181.03360108783414</v>
      </c>
      <c r="R31" s="229"/>
      <c r="S31" s="228">
        <f>+'Report Line Item %'!R31*'Monthly Billing Allocation'!B31</f>
        <v>164.15472566757896</v>
      </c>
      <c r="T31" s="229">
        <f>+'Report Line Item %'!S31*'Monthly Billing Allocation'!B31</f>
        <v>0</v>
      </c>
      <c r="U31" s="229">
        <f>+'Report Line Item %'!T31*'Monthly Billing Allocation'!B31</f>
        <v>0</v>
      </c>
      <c r="V31" s="229">
        <f>+'Report Line Item %'!U31*'Monthly Billing Allocation'!B31</f>
        <v>0</v>
      </c>
      <c r="W31" s="229">
        <f>+'Report Line Item %'!V31*'Monthly Billing Allocation'!B31</f>
        <v>0</v>
      </c>
      <c r="X31" s="230">
        <f>+'Report Line Item %'!W31*'Monthly Billing Allocation'!B31</f>
        <v>0</v>
      </c>
      <c r="Y31" s="269">
        <f t="shared" si="27"/>
        <v>164.15472566757896</v>
      </c>
      <c r="AA31" s="222">
        <f t="shared" si="28"/>
        <v>798.99919999999997</v>
      </c>
      <c r="AB31" s="222">
        <f>+AA31-'Monthly Billing Allocation'!B31</f>
        <v>0</v>
      </c>
    </row>
    <row r="32" spans="1:28" x14ac:dyDescent="0.25">
      <c r="A32" s="238" t="s">
        <v>34</v>
      </c>
      <c r="B32" s="261">
        <v>199.74980000000002</v>
      </c>
      <c r="C32" s="228">
        <f>+'Report Line Item %'!B32*'Monthly Billing Allocation'!B32</f>
        <v>0</v>
      </c>
      <c r="D32" s="229">
        <f>+'Report Line Item %'!C32*'Monthly Billing Allocation'!B32</f>
        <v>0</v>
      </c>
      <c r="E32" s="229">
        <f>+'Report Line Item %'!D32*'Monthly Billing Allocation'!B32</f>
        <v>0</v>
      </c>
      <c r="F32" s="229">
        <f>+'Report Line Item %'!E32*'Monthly Billing Allocation'!B32</f>
        <v>0</v>
      </c>
      <c r="G32" s="229">
        <f>+'Report Line Item %'!F32*'Monthly Billing Allocation'!B32</f>
        <v>118.5166761536163</v>
      </c>
      <c r="H32" s="230">
        <f>+'Report Line Item %'!G32*'Monthly Billing Allocation'!B32</f>
        <v>0</v>
      </c>
      <c r="I32" s="269">
        <f t="shared" si="23"/>
        <v>118.5166761536163</v>
      </c>
      <c r="J32" s="229"/>
      <c r="K32" s="228">
        <f>+'Report Line Item %'!J32*'Monthly Billing Allocation'!B32</f>
        <v>0</v>
      </c>
      <c r="L32" s="229">
        <f>+'Report Line Item %'!K32*'Monthly Billing Allocation'!B32</f>
        <v>0</v>
      </c>
      <c r="M32" s="229">
        <f>+'Report Line Item %'!L32*'Monthly Billing Allocation'!B32</f>
        <v>0</v>
      </c>
      <c r="N32" s="229">
        <f>+'Report Line Item %'!M32*'Monthly Billing Allocation'!B32</f>
        <v>0</v>
      </c>
      <c r="O32" s="229">
        <f>+'Report Line Item %'!N32*'Monthly Billing Allocation'!B32</f>
        <v>41.604674263488072</v>
      </c>
      <c r="P32" s="230">
        <f>+'Report Line Item %'!O32*'Monthly Billing Allocation'!B32</f>
        <v>0</v>
      </c>
      <c r="Q32" s="269">
        <f t="shared" si="25"/>
        <v>41.604674263488072</v>
      </c>
      <c r="R32" s="229"/>
      <c r="S32" s="228">
        <f>+'Report Line Item %'!R32*'Monthly Billing Allocation'!B32</f>
        <v>0</v>
      </c>
      <c r="T32" s="229">
        <f>+'Report Line Item %'!S32*'Monthly Billing Allocation'!B32</f>
        <v>0</v>
      </c>
      <c r="U32" s="229">
        <f>+'Report Line Item %'!T32*'Monthly Billing Allocation'!B32</f>
        <v>0</v>
      </c>
      <c r="V32" s="229">
        <f>+'Report Line Item %'!U32*'Monthly Billing Allocation'!B32</f>
        <v>0</v>
      </c>
      <c r="W32" s="229">
        <f>+'Report Line Item %'!V32*'Monthly Billing Allocation'!B32</f>
        <v>39.628449582895662</v>
      </c>
      <c r="X32" s="230">
        <f>+'Report Line Item %'!W32*'Monthly Billing Allocation'!B32</f>
        <v>0</v>
      </c>
      <c r="Y32" s="269">
        <f t="shared" si="27"/>
        <v>39.628449582895662</v>
      </c>
      <c r="AA32" s="222">
        <f t="shared" si="28"/>
        <v>199.74980000000005</v>
      </c>
      <c r="AB32" s="222">
        <f>+AA32-'Monthly Billing Allocation'!B32</f>
        <v>0</v>
      </c>
    </row>
    <row r="33" spans="1:28" x14ac:dyDescent="0.25">
      <c r="A33" s="231" t="s">
        <v>19</v>
      </c>
      <c r="B33" s="262">
        <f t="shared" ref="B33:H33" si="29">SUM(B34:B35)</f>
        <v>1999.2690000000005</v>
      </c>
      <c r="C33" s="235">
        <f t="shared" si="29"/>
        <v>908.42645223257523</v>
      </c>
      <c r="D33" s="236">
        <f t="shared" si="29"/>
        <v>0</v>
      </c>
      <c r="E33" s="236">
        <f t="shared" si="29"/>
        <v>0</v>
      </c>
      <c r="F33" s="236">
        <f t="shared" si="29"/>
        <v>0</v>
      </c>
      <c r="G33" s="236">
        <f t="shared" si="29"/>
        <v>237.24350824577976</v>
      </c>
      <c r="H33" s="237">
        <f t="shared" si="29"/>
        <v>0</v>
      </c>
      <c r="I33" s="270">
        <f t="shared" si="23"/>
        <v>1145.6699604783551</v>
      </c>
      <c r="J33" s="229"/>
      <c r="K33" s="235">
        <f t="shared" ref="K33:P33" si="30">SUM(K34:K35)</f>
        <v>362.38821426932407</v>
      </c>
      <c r="L33" s="236">
        <f t="shared" si="30"/>
        <v>0</v>
      </c>
      <c r="M33" s="236">
        <f t="shared" si="30"/>
        <v>0</v>
      </c>
      <c r="N33" s="236">
        <f t="shared" si="30"/>
        <v>0</v>
      </c>
      <c r="O33" s="236">
        <f t="shared" si="30"/>
        <v>83.283122696582964</v>
      </c>
      <c r="P33" s="237">
        <f t="shared" si="30"/>
        <v>0</v>
      </c>
      <c r="Q33" s="270">
        <f t="shared" si="25"/>
        <v>445.67133696590702</v>
      </c>
      <c r="R33" s="229"/>
      <c r="S33" s="235">
        <f t="shared" ref="S33:X33" si="31">SUM(S34:S35)</f>
        <v>328.60053349810113</v>
      </c>
      <c r="T33" s="236">
        <f t="shared" si="31"/>
        <v>0</v>
      </c>
      <c r="U33" s="236">
        <f t="shared" si="31"/>
        <v>0</v>
      </c>
      <c r="V33" s="236">
        <f t="shared" si="31"/>
        <v>0</v>
      </c>
      <c r="W33" s="236">
        <f t="shared" si="31"/>
        <v>79.327169057637335</v>
      </c>
      <c r="X33" s="237">
        <f t="shared" si="31"/>
        <v>0</v>
      </c>
      <c r="Y33" s="270">
        <f t="shared" si="27"/>
        <v>407.92770255573845</v>
      </c>
      <c r="AA33" s="222">
        <f t="shared" si="28"/>
        <v>1999.2690000000005</v>
      </c>
      <c r="AB33" s="222">
        <f>+AA33-'Monthly Billing Allocation'!B33</f>
        <v>0</v>
      </c>
    </row>
    <row r="34" spans="1:28" x14ac:dyDescent="0.25">
      <c r="A34" s="238" t="s">
        <v>33</v>
      </c>
      <c r="B34" s="261">
        <v>1599.4152000000004</v>
      </c>
      <c r="C34" s="228">
        <f>+'Report Line Item %'!B34*'Monthly Billing Allocation'!B34</f>
        <v>908.42645223257523</v>
      </c>
      <c r="D34" s="229">
        <f>+'Report Line Item %'!C34*'Monthly Billing Allocation'!B34</f>
        <v>0</v>
      </c>
      <c r="E34" s="229">
        <f>+'Report Line Item %'!D34*'Monthly Billing Allocation'!B34</f>
        <v>0</v>
      </c>
      <c r="F34" s="229">
        <f>+'Report Line Item %'!E34*'Monthly Billing Allocation'!B34</f>
        <v>0</v>
      </c>
      <c r="G34" s="229">
        <f>+'Report Line Item %'!F34*'Monthly Billing Allocation'!B34</f>
        <v>0</v>
      </c>
      <c r="H34" s="230">
        <f>+'Report Line Item %'!G34*'Monthly Billing Allocation'!B34</f>
        <v>0</v>
      </c>
      <c r="I34" s="269">
        <f t="shared" si="23"/>
        <v>908.42645223257523</v>
      </c>
      <c r="J34" s="229"/>
      <c r="K34" s="228">
        <f>+'Report Line Item %'!J34*'Monthly Billing Allocation'!B34</f>
        <v>362.38821426932407</v>
      </c>
      <c r="L34" s="229">
        <f>+'Report Line Item %'!K34*'Monthly Billing Allocation'!B34</f>
        <v>0</v>
      </c>
      <c r="M34" s="229">
        <f>+'Report Line Item %'!L34*'Monthly Billing Allocation'!B34</f>
        <v>0</v>
      </c>
      <c r="N34" s="229">
        <f>+'Report Line Item %'!M34*'Monthly Billing Allocation'!B34</f>
        <v>0</v>
      </c>
      <c r="O34" s="229">
        <f>+'Report Line Item %'!N34*'Monthly Billing Allocation'!B34</f>
        <v>0</v>
      </c>
      <c r="P34" s="230">
        <f>+'Report Line Item %'!O34*'Monthly Billing Allocation'!B34</f>
        <v>0</v>
      </c>
      <c r="Q34" s="269">
        <f t="shared" si="25"/>
        <v>362.38821426932407</v>
      </c>
      <c r="R34" s="229"/>
      <c r="S34" s="228">
        <f>+'Report Line Item %'!R34*'Monthly Billing Allocation'!B34</f>
        <v>328.60053349810113</v>
      </c>
      <c r="T34" s="229">
        <f>+'Report Line Item %'!S34*'Monthly Billing Allocation'!B34</f>
        <v>0</v>
      </c>
      <c r="U34" s="229">
        <f>+'Report Line Item %'!T34*'Monthly Billing Allocation'!B34</f>
        <v>0</v>
      </c>
      <c r="V34" s="229">
        <f>+'Report Line Item %'!U34*'Monthly Billing Allocation'!B34</f>
        <v>0</v>
      </c>
      <c r="W34" s="229">
        <f>+'Report Line Item %'!V34*'Monthly Billing Allocation'!B34</f>
        <v>0</v>
      </c>
      <c r="X34" s="230">
        <f>+'Report Line Item %'!W34*'Monthly Billing Allocation'!B34</f>
        <v>0</v>
      </c>
      <c r="Y34" s="269">
        <f t="shared" si="27"/>
        <v>328.60053349810113</v>
      </c>
      <c r="AA34" s="222">
        <f t="shared" si="28"/>
        <v>1599.4152000000004</v>
      </c>
      <c r="AB34" s="222">
        <f>+AA34-'Monthly Billing Allocation'!B34</f>
        <v>0</v>
      </c>
    </row>
    <row r="35" spans="1:28" x14ac:dyDescent="0.25">
      <c r="A35" s="238" t="s">
        <v>34</v>
      </c>
      <c r="B35" s="261">
        <v>399.85380000000009</v>
      </c>
      <c r="C35" s="228">
        <f>+'Report Line Item %'!B35*'Monthly Billing Allocation'!B35</f>
        <v>0</v>
      </c>
      <c r="D35" s="229">
        <f>+'Report Line Item %'!C35*'Monthly Billing Allocation'!B35</f>
        <v>0</v>
      </c>
      <c r="E35" s="229">
        <f>+'Report Line Item %'!D35*'Monthly Billing Allocation'!B35</f>
        <v>0</v>
      </c>
      <c r="F35" s="229">
        <f>+'Report Line Item %'!E35*'Monthly Billing Allocation'!B35</f>
        <v>0</v>
      </c>
      <c r="G35" s="229">
        <f>+'Report Line Item %'!F35*'Monthly Billing Allocation'!B35</f>
        <v>237.24350824577976</v>
      </c>
      <c r="H35" s="230">
        <f>+'Report Line Item %'!G35*'Monthly Billing Allocation'!B35</f>
        <v>0</v>
      </c>
      <c r="I35" s="269">
        <f t="shared" si="23"/>
        <v>237.24350824577976</v>
      </c>
      <c r="J35" s="229"/>
      <c r="K35" s="228">
        <f>+'Report Line Item %'!J35*'Monthly Billing Allocation'!B35</f>
        <v>0</v>
      </c>
      <c r="L35" s="229">
        <f>+'Report Line Item %'!K35*'Monthly Billing Allocation'!B35</f>
        <v>0</v>
      </c>
      <c r="M35" s="229">
        <f>+'Report Line Item %'!L35*'Monthly Billing Allocation'!B35</f>
        <v>0</v>
      </c>
      <c r="N35" s="229">
        <f>+'Report Line Item %'!M35*'Monthly Billing Allocation'!B35</f>
        <v>0</v>
      </c>
      <c r="O35" s="229">
        <f>+'Report Line Item %'!N35*'Monthly Billing Allocation'!B35</f>
        <v>83.283122696582964</v>
      </c>
      <c r="P35" s="230">
        <f>+'Report Line Item %'!O35*'Monthly Billing Allocation'!B35</f>
        <v>0</v>
      </c>
      <c r="Q35" s="269">
        <f t="shared" si="25"/>
        <v>83.283122696582964</v>
      </c>
      <c r="R35" s="229"/>
      <c r="S35" s="228">
        <f>+'Report Line Item %'!R35*'Monthly Billing Allocation'!B35</f>
        <v>0</v>
      </c>
      <c r="T35" s="229">
        <f>+'Report Line Item %'!S35*'Monthly Billing Allocation'!B35</f>
        <v>0</v>
      </c>
      <c r="U35" s="229">
        <f>+'Report Line Item %'!T35*'Monthly Billing Allocation'!B35</f>
        <v>0</v>
      </c>
      <c r="V35" s="229">
        <f>+'Report Line Item %'!U35*'Monthly Billing Allocation'!B35</f>
        <v>0</v>
      </c>
      <c r="W35" s="229">
        <f>+'Report Line Item %'!V35*'Monthly Billing Allocation'!B35</f>
        <v>79.327169057637335</v>
      </c>
      <c r="X35" s="230">
        <f>+'Report Line Item %'!W35*'Monthly Billing Allocation'!B35</f>
        <v>0</v>
      </c>
      <c r="Y35" s="269">
        <f t="shared" si="27"/>
        <v>79.327169057637335</v>
      </c>
      <c r="AA35" s="222">
        <f t="shared" si="28"/>
        <v>399.85380000000009</v>
      </c>
      <c r="AB35" s="222">
        <f>+AA35-'Monthly Billing Allocation'!B35</f>
        <v>0</v>
      </c>
    </row>
    <row r="36" spans="1:28" x14ac:dyDescent="0.25">
      <c r="A36" s="231" t="s">
        <v>20</v>
      </c>
      <c r="B36" s="262">
        <v>2848.1559999999995</v>
      </c>
      <c r="C36" s="235">
        <f>+'Report Line Item %'!B36*'Monthly Billing Allocation'!B36</f>
        <v>1617.6789181976771</v>
      </c>
      <c r="D36" s="236">
        <f>+'Report Line Item %'!C36*'Monthly Billing Allocation'!B36</f>
        <v>0</v>
      </c>
      <c r="E36" s="236">
        <f>+'Report Line Item %'!D36*'Monthly Billing Allocation'!B36</f>
        <v>0</v>
      </c>
      <c r="F36" s="236">
        <f>+'Report Line Item %'!E36*'Monthly Billing Allocation'!B36</f>
        <v>0</v>
      </c>
      <c r="G36" s="236">
        <f>+'Report Line Item %'!F36*'Monthly Billing Allocation'!B36</f>
        <v>0</v>
      </c>
      <c r="H36" s="237">
        <f>+'Report Line Item %'!G36*'Monthly Billing Allocation'!B36</f>
        <v>0</v>
      </c>
      <c r="I36" s="270">
        <f t="shared" si="23"/>
        <v>1617.6789181976771</v>
      </c>
      <c r="J36" s="229"/>
      <c r="K36" s="235">
        <f>+'Report Line Item %'!J36*'Monthly Billing Allocation'!B36</f>
        <v>645.32221952152281</v>
      </c>
      <c r="L36" s="236">
        <f>+'Report Line Item %'!K36*'Monthly Billing Allocation'!B36</f>
        <v>0</v>
      </c>
      <c r="M36" s="236">
        <f>+'Report Line Item %'!L36*'Monthly Billing Allocation'!B36</f>
        <v>0</v>
      </c>
      <c r="N36" s="236">
        <f>+'Report Line Item %'!M36*'Monthly Billing Allocation'!B36</f>
        <v>0</v>
      </c>
      <c r="O36" s="236">
        <f>+'Report Line Item %'!N36*'Monthly Billing Allocation'!B36</f>
        <v>0</v>
      </c>
      <c r="P36" s="237">
        <f>+'Report Line Item %'!O36*'Monthly Billing Allocation'!B36</f>
        <v>0</v>
      </c>
      <c r="Q36" s="270">
        <f t="shared" si="25"/>
        <v>645.32221952152281</v>
      </c>
      <c r="R36" s="229"/>
      <c r="S36" s="235">
        <f>+'Report Line Item %'!R36*'Monthly Billing Allocation'!B36</f>
        <v>585.15486228079931</v>
      </c>
      <c r="T36" s="236">
        <f>+'Report Line Item %'!S36*'Monthly Billing Allocation'!B36</f>
        <v>0</v>
      </c>
      <c r="U36" s="236">
        <f>+'Report Line Item %'!T36*'Monthly Billing Allocation'!B36</f>
        <v>0</v>
      </c>
      <c r="V36" s="236">
        <f>+'Report Line Item %'!U36*'Monthly Billing Allocation'!B36</f>
        <v>0</v>
      </c>
      <c r="W36" s="236">
        <f>+'Report Line Item %'!V36*'Monthly Billing Allocation'!B36</f>
        <v>0</v>
      </c>
      <c r="X36" s="237">
        <f>+'Report Line Item %'!W36*'Monthly Billing Allocation'!B36</f>
        <v>0</v>
      </c>
      <c r="Y36" s="270">
        <f t="shared" si="27"/>
        <v>585.15486228079931</v>
      </c>
      <c r="AA36" s="222">
        <f t="shared" si="28"/>
        <v>2848.155999999999</v>
      </c>
      <c r="AB36" s="222">
        <f>+AA36-'Monthly Billing Allocation'!B36</f>
        <v>0</v>
      </c>
    </row>
    <row r="37" spans="1:28" x14ac:dyDescent="0.25">
      <c r="A37" s="231" t="s">
        <v>21</v>
      </c>
      <c r="B37" s="262">
        <v>279.74099999999999</v>
      </c>
      <c r="C37" s="235">
        <f>+'Report Line Item %'!B37*'Monthly Billing Allocation'!B37</f>
        <v>0</v>
      </c>
      <c r="D37" s="236">
        <f>+'Report Line Item %'!C37*'Monthly Billing Allocation'!B37</f>
        <v>0</v>
      </c>
      <c r="E37" s="236">
        <f>+'Report Line Item %'!D37*'Monthly Billing Allocation'!B37</f>
        <v>0</v>
      </c>
      <c r="F37" s="236">
        <f>+'Report Line Item %'!E37*'Monthly Billing Allocation'!B37</f>
        <v>0</v>
      </c>
      <c r="G37" s="236">
        <f>+'Report Line Item %'!F37*'Monthly Billing Allocation'!B37</f>
        <v>165.97750537867259</v>
      </c>
      <c r="H37" s="237">
        <f>+'Report Line Item %'!G37*'Monthly Billing Allocation'!B37</f>
        <v>0</v>
      </c>
      <c r="I37" s="270">
        <f t="shared" si="23"/>
        <v>165.97750537867259</v>
      </c>
      <c r="J37" s="229"/>
      <c r="K37" s="235">
        <f>+'Report Line Item %'!J37*'Monthly Billing Allocation'!B37</f>
        <v>0</v>
      </c>
      <c r="L37" s="236">
        <f>+'Report Line Item %'!K37*'Monthly Billing Allocation'!B37</f>
        <v>0</v>
      </c>
      <c r="M37" s="236">
        <f>+'Report Line Item %'!L37*'Monthly Billing Allocation'!B37</f>
        <v>0</v>
      </c>
      <c r="N37" s="236">
        <f>+'Report Line Item %'!M37*'Monthly Billing Allocation'!B37</f>
        <v>0</v>
      </c>
      <c r="O37" s="236">
        <f>+'Report Line Item %'!N37*'Monthly Billing Allocation'!B37</f>
        <v>58.265556126426226</v>
      </c>
      <c r="P37" s="237">
        <f>+'Report Line Item %'!O37*'Monthly Billing Allocation'!B37</f>
        <v>0</v>
      </c>
      <c r="Q37" s="270">
        <f t="shared" si="25"/>
        <v>58.265556126426226</v>
      </c>
      <c r="R37" s="229"/>
      <c r="S37" s="235">
        <f>+'Report Line Item %'!R37*'Monthly Billing Allocation'!B37</f>
        <v>0</v>
      </c>
      <c r="T37" s="236">
        <f>+'Report Line Item %'!S37*'Monthly Billing Allocation'!B37</f>
        <v>0</v>
      </c>
      <c r="U37" s="236">
        <f>+'Report Line Item %'!T37*'Monthly Billing Allocation'!B37</f>
        <v>0</v>
      </c>
      <c r="V37" s="236">
        <f>+'Report Line Item %'!U37*'Monthly Billing Allocation'!B37</f>
        <v>0</v>
      </c>
      <c r="W37" s="236">
        <f>+'Report Line Item %'!V37*'Monthly Billing Allocation'!B37</f>
        <v>55.497938494901192</v>
      </c>
      <c r="X37" s="237">
        <f>+'Report Line Item %'!W37*'Monthly Billing Allocation'!B37</f>
        <v>0</v>
      </c>
      <c r="Y37" s="270">
        <f t="shared" si="27"/>
        <v>55.497938494901192</v>
      </c>
      <c r="AA37" s="222">
        <f t="shared" si="28"/>
        <v>279.74099999999999</v>
      </c>
      <c r="AB37" s="222">
        <f>+AA37-'Monthly Billing Allocation'!B37</f>
        <v>0</v>
      </c>
    </row>
    <row r="38" spans="1:28" x14ac:dyDescent="0.25">
      <c r="A38" s="231" t="s">
        <v>22</v>
      </c>
      <c r="B38" s="262">
        <f t="shared" ref="B38:H38" si="32">SUM(B39:B42)</f>
        <v>397.69999999999993</v>
      </c>
      <c r="C38" s="235">
        <f t="shared" si="32"/>
        <v>157.78978490853103</v>
      </c>
      <c r="D38" s="236">
        <f t="shared" si="32"/>
        <v>0</v>
      </c>
      <c r="E38" s="236">
        <f t="shared" si="32"/>
        <v>34.090514769730582</v>
      </c>
      <c r="F38" s="236">
        <f t="shared" si="32"/>
        <v>0</v>
      </c>
      <c r="G38" s="236">
        <f t="shared" si="32"/>
        <v>39.331808752324783</v>
      </c>
      <c r="H38" s="237">
        <f t="shared" si="32"/>
        <v>0</v>
      </c>
      <c r="I38" s="270">
        <f t="shared" si="23"/>
        <v>231.2121084305864</v>
      </c>
      <c r="J38" s="229"/>
      <c r="K38" s="235">
        <f t="shared" ref="K38:P38" si="33">SUM(K39:K42)</f>
        <v>62.945281087327665</v>
      </c>
      <c r="L38" s="236">
        <f t="shared" si="33"/>
        <v>0</v>
      </c>
      <c r="M38" s="236">
        <f t="shared" si="33"/>
        <v>9.5117311432138543</v>
      </c>
      <c r="N38" s="236">
        <f t="shared" si="33"/>
        <v>0</v>
      </c>
      <c r="O38" s="236">
        <f t="shared" si="33"/>
        <v>13.807230715897449</v>
      </c>
      <c r="P38" s="237">
        <f t="shared" si="33"/>
        <v>0</v>
      </c>
      <c r="Q38" s="270">
        <f t="shared" si="25"/>
        <v>86.264242946438969</v>
      </c>
      <c r="R38" s="229"/>
      <c r="S38" s="235">
        <f t="shared" ref="S38:X38" si="34">SUM(S39:S42)</f>
        <v>57.076505614809349</v>
      </c>
      <c r="T38" s="236">
        <f t="shared" si="34"/>
        <v>0</v>
      </c>
      <c r="U38" s="236">
        <f t="shared" si="34"/>
        <v>9.9957566317423403</v>
      </c>
      <c r="V38" s="236">
        <f t="shared" si="34"/>
        <v>0</v>
      </c>
      <c r="W38" s="236">
        <f t="shared" si="34"/>
        <v>13.151386376422924</v>
      </c>
      <c r="X38" s="237">
        <f t="shared" si="34"/>
        <v>0</v>
      </c>
      <c r="Y38" s="270">
        <f t="shared" si="27"/>
        <v>80.223648622974608</v>
      </c>
      <c r="AA38" s="222">
        <f t="shared" si="28"/>
        <v>397.7</v>
      </c>
      <c r="AB38" s="222">
        <f>+AA38-'Monthly Billing Allocation'!B38</f>
        <v>0</v>
      </c>
    </row>
    <row r="39" spans="1:28" x14ac:dyDescent="0.25">
      <c r="A39" s="238" t="s">
        <v>37</v>
      </c>
      <c r="B39" s="262">
        <v>250.71542293427657</v>
      </c>
      <c r="C39" s="245">
        <f>+'Report Line Item %'!B39*'Monthly Billing Allocation'!B39</f>
        <v>142.39987351387836</v>
      </c>
      <c r="D39" s="246">
        <f>+'Report Line Item %'!C39*'Monthly Billing Allocation'!B39</f>
        <v>0</v>
      </c>
      <c r="E39" s="246">
        <f>+'Report Line Item %'!D39*'Monthly Billing Allocation'!B39</f>
        <v>0</v>
      </c>
      <c r="F39" s="246">
        <f>+'Report Line Item %'!E39*'Monthly Billing Allocation'!B39</f>
        <v>0</v>
      </c>
      <c r="G39" s="246">
        <f>+'Report Line Item %'!F39*'Monthly Billing Allocation'!B39</f>
        <v>0</v>
      </c>
      <c r="H39" s="247">
        <f>+'Report Line Item %'!G39*'Monthly Billing Allocation'!B39</f>
        <v>0</v>
      </c>
      <c r="I39" s="271">
        <f t="shared" si="23"/>
        <v>142.39987351387836</v>
      </c>
      <c r="J39" s="229"/>
      <c r="K39" s="245">
        <f>+'Report Line Item %'!J39*'Monthly Billing Allocation'!B39</f>
        <v>56.805959082376354</v>
      </c>
      <c r="L39" s="246">
        <f>+'Report Line Item %'!K39*'Monthly Billing Allocation'!B39</f>
        <v>0</v>
      </c>
      <c r="M39" s="246">
        <f>+'Report Line Item %'!L39*'Monthly Billing Allocation'!B39</f>
        <v>0</v>
      </c>
      <c r="N39" s="246">
        <f>+'Report Line Item %'!M39*'Monthly Billing Allocation'!B39</f>
        <v>0</v>
      </c>
      <c r="O39" s="246">
        <f>+'Report Line Item %'!N39*'Monthly Billing Allocation'!B39</f>
        <v>0</v>
      </c>
      <c r="P39" s="247">
        <f>+'Report Line Item %'!O39*'Monthly Billing Allocation'!B39</f>
        <v>0</v>
      </c>
      <c r="Q39" s="271">
        <f t="shared" si="25"/>
        <v>56.805959082376354</v>
      </c>
      <c r="R39" s="229"/>
      <c r="S39" s="245">
        <f>+'Report Line Item %'!R39*'Monthly Billing Allocation'!B39</f>
        <v>51.509590338021873</v>
      </c>
      <c r="T39" s="246">
        <f>+'Report Line Item %'!S39*'Monthly Billing Allocation'!B39</f>
        <v>0</v>
      </c>
      <c r="U39" s="246">
        <f>+'Report Line Item %'!T39*'Monthly Billing Allocation'!B39</f>
        <v>0</v>
      </c>
      <c r="V39" s="246">
        <f>+'Report Line Item %'!U39*'Monthly Billing Allocation'!B39</f>
        <v>0</v>
      </c>
      <c r="W39" s="246">
        <f>+'Report Line Item %'!V39*'Monthly Billing Allocation'!B39</f>
        <v>0</v>
      </c>
      <c r="X39" s="247">
        <f>+'Report Line Item %'!W39*'Monthly Billing Allocation'!B39</f>
        <v>0</v>
      </c>
      <c r="Y39" s="271">
        <f t="shared" si="27"/>
        <v>51.509590338021873</v>
      </c>
      <c r="AA39" s="222">
        <f t="shared" si="28"/>
        <v>250.7154229342766</v>
      </c>
      <c r="AB39" s="222">
        <f>+AA39-'Monthly Billing Allocation'!B39</f>
        <v>0</v>
      </c>
    </row>
    <row r="40" spans="1:28" x14ac:dyDescent="0.25">
      <c r="A40" s="238" t="s">
        <v>39</v>
      </c>
      <c r="B40" s="262">
        <v>27.096148676391437</v>
      </c>
      <c r="C40" s="245">
        <f>+'Report Line Item %'!B40*'Monthly Billing Allocation'!B40</f>
        <v>15.389911394652657</v>
      </c>
      <c r="D40" s="246">
        <f>+'Report Line Item %'!C40*'Monthly Billing Allocation'!B40</f>
        <v>0</v>
      </c>
      <c r="E40" s="246">
        <f>+'Report Line Item %'!D40*'Monthly Billing Allocation'!B40</f>
        <v>0</v>
      </c>
      <c r="F40" s="246">
        <f>+'Report Line Item %'!E40*'Monthly Billing Allocation'!B40</f>
        <v>0</v>
      </c>
      <c r="G40" s="246">
        <f>+'Report Line Item %'!F40*'Monthly Billing Allocation'!B40</f>
        <v>0</v>
      </c>
      <c r="H40" s="247">
        <f>+'Report Line Item %'!G40*'Monthly Billing Allocation'!B40</f>
        <v>0</v>
      </c>
      <c r="I40" s="271">
        <f t="shared" si="23"/>
        <v>15.389911394652657</v>
      </c>
      <c r="J40" s="229"/>
      <c r="K40" s="245">
        <f>+'Report Line Item %'!J40*'Monthly Billing Allocation'!B40</f>
        <v>6.1393220049513086</v>
      </c>
      <c r="L40" s="246">
        <f>+'Report Line Item %'!K40*'Monthly Billing Allocation'!B40</f>
        <v>0</v>
      </c>
      <c r="M40" s="246">
        <f>+'Report Line Item %'!L40*'Monthly Billing Allocation'!B40</f>
        <v>0</v>
      </c>
      <c r="N40" s="246">
        <f>+'Report Line Item %'!M40*'Monthly Billing Allocation'!B40</f>
        <v>0</v>
      </c>
      <c r="O40" s="246">
        <f>+'Report Line Item %'!N40*'Monthly Billing Allocation'!B40</f>
        <v>0</v>
      </c>
      <c r="P40" s="247">
        <f>+'Report Line Item %'!O40*'Monthly Billing Allocation'!B40</f>
        <v>0</v>
      </c>
      <c r="Q40" s="271">
        <f t="shared" si="25"/>
        <v>6.1393220049513086</v>
      </c>
      <c r="R40" s="229"/>
      <c r="S40" s="245">
        <f>+'Report Line Item %'!R40*'Monthly Billing Allocation'!B40</f>
        <v>5.5669152767874728</v>
      </c>
      <c r="T40" s="246">
        <f>+'Report Line Item %'!S40*'Monthly Billing Allocation'!B40</f>
        <v>0</v>
      </c>
      <c r="U40" s="246">
        <f>+'Report Line Item %'!T40*'Monthly Billing Allocation'!B40</f>
        <v>0</v>
      </c>
      <c r="V40" s="246">
        <f>+'Report Line Item %'!U40*'Monthly Billing Allocation'!B40</f>
        <v>0</v>
      </c>
      <c r="W40" s="246">
        <f>+'Report Line Item %'!V40*'Monthly Billing Allocation'!B40</f>
        <v>0</v>
      </c>
      <c r="X40" s="247">
        <f>+'Report Line Item %'!W40*'Monthly Billing Allocation'!B40</f>
        <v>0</v>
      </c>
      <c r="Y40" s="271">
        <f t="shared" si="27"/>
        <v>5.5669152767874728</v>
      </c>
      <c r="AA40" s="222">
        <f t="shared" si="28"/>
        <v>27.096148676391437</v>
      </c>
      <c r="AB40" s="222">
        <f>+AA40-'Monthly Billing Allocation'!B40</f>
        <v>0</v>
      </c>
    </row>
    <row r="41" spans="1:28" x14ac:dyDescent="0.25">
      <c r="A41" s="238" t="s">
        <v>16</v>
      </c>
      <c r="B41" s="262">
        <v>53.598002544686786</v>
      </c>
      <c r="C41" s="245">
        <f>+'Report Line Item %'!B41*'Monthly Billing Allocation'!B41</f>
        <v>0</v>
      </c>
      <c r="D41" s="246">
        <f>+'Report Line Item %'!C41*'Monthly Billing Allocation'!B41</f>
        <v>0</v>
      </c>
      <c r="E41" s="246">
        <f>+'Report Line Item %'!D41*'Monthly Billing Allocation'!B41</f>
        <v>34.090514769730582</v>
      </c>
      <c r="F41" s="246">
        <f>+'Report Line Item %'!E41*'Monthly Billing Allocation'!B41</f>
        <v>0</v>
      </c>
      <c r="G41" s="246">
        <f>+'Report Line Item %'!F41*'Monthly Billing Allocation'!B41</f>
        <v>0</v>
      </c>
      <c r="H41" s="247">
        <f>+'Report Line Item %'!G41*'Monthly Billing Allocation'!B41</f>
        <v>0</v>
      </c>
      <c r="I41" s="271">
        <f t="shared" si="23"/>
        <v>34.090514769730582</v>
      </c>
      <c r="J41" s="229"/>
      <c r="K41" s="245">
        <f>+'Report Line Item %'!J41*'Monthly Billing Allocation'!B41</f>
        <v>0</v>
      </c>
      <c r="L41" s="246">
        <f>+'Report Line Item %'!K41*'Monthly Billing Allocation'!B41</f>
        <v>0</v>
      </c>
      <c r="M41" s="246">
        <f>+'Report Line Item %'!L41*'Monthly Billing Allocation'!B41</f>
        <v>9.5117311432138543</v>
      </c>
      <c r="N41" s="246">
        <f>+'Report Line Item %'!M41*'Monthly Billing Allocation'!B41</f>
        <v>0</v>
      </c>
      <c r="O41" s="246">
        <f>+'Report Line Item %'!N41*'Monthly Billing Allocation'!B41</f>
        <v>0</v>
      </c>
      <c r="P41" s="247">
        <f>+'Report Line Item %'!O41*'Monthly Billing Allocation'!B41</f>
        <v>0</v>
      </c>
      <c r="Q41" s="271">
        <f t="shared" si="25"/>
        <v>9.5117311432138543</v>
      </c>
      <c r="R41" s="229"/>
      <c r="S41" s="245">
        <f>+'Report Line Item %'!R41*'Monthly Billing Allocation'!B41</f>
        <v>0</v>
      </c>
      <c r="T41" s="246">
        <f>+'Report Line Item %'!S41*'Monthly Billing Allocation'!B41</f>
        <v>0</v>
      </c>
      <c r="U41" s="246">
        <f>+'Report Line Item %'!T41*'Monthly Billing Allocation'!B41</f>
        <v>9.9957566317423403</v>
      </c>
      <c r="V41" s="246">
        <f>+'Report Line Item %'!U41*'Monthly Billing Allocation'!B41</f>
        <v>0</v>
      </c>
      <c r="W41" s="246">
        <f>+'Report Line Item %'!V41*'Monthly Billing Allocation'!B41</f>
        <v>0</v>
      </c>
      <c r="X41" s="247">
        <f>+'Report Line Item %'!W41*'Monthly Billing Allocation'!B41</f>
        <v>0</v>
      </c>
      <c r="Y41" s="271">
        <f t="shared" si="27"/>
        <v>9.9957566317423403</v>
      </c>
      <c r="AA41" s="222">
        <f t="shared" si="28"/>
        <v>53.598002544686778</v>
      </c>
      <c r="AB41" s="222">
        <f>+AA41-'Monthly Billing Allocation'!B41</f>
        <v>0</v>
      </c>
    </row>
    <row r="42" spans="1:28" x14ac:dyDescent="0.25">
      <c r="A42" s="238" t="s">
        <v>38</v>
      </c>
      <c r="B42" s="262">
        <v>66.290425844645156</v>
      </c>
      <c r="C42" s="245">
        <f>+'Report Line Item %'!B42*'Monthly Billing Allocation'!B42</f>
        <v>0</v>
      </c>
      <c r="D42" s="246">
        <f>+'Report Line Item %'!C42*'Monthly Billing Allocation'!B42</f>
        <v>0</v>
      </c>
      <c r="E42" s="246">
        <f>+'Report Line Item %'!D42*'Monthly Billing Allocation'!B42</f>
        <v>0</v>
      </c>
      <c r="F42" s="246">
        <f>+'Report Line Item %'!E42*'Monthly Billing Allocation'!B42</f>
        <v>0</v>
      </c>
      <c r="G42" s="246">
        <f>+'Report Line Item %'!F42*'Monthly Billing Allocation'!B42</f>
        <v>39.331808752324783</v>
      </c>
      <c r="H42" s="247">
        <f>+'Report Line Item %'!G42*'Monthly Billing Allocation'!B42</f>
        <v>0</v>
      </c>
      <c r="I42" s="271">
        <f t="shared" si="23"/>
        <v>39.331808752324783</v>
      </c>
      <c r="J42" s="229"/>
      <c r="K42" s="245">
        <f>+'Report Line Item %'!J42*'Monthly Billing Allocation'!B42</f>
        <v>0</v>
      </c>
      <c r="L42" s="246">
        <f>+'Report Line Item %'!K42*'Monthly Billing Allocation'!B42</f>
        <v>0</v>
      </c>
      <c r="M42" s="246">
        <f>+'Report Line Item %'!L42*'Monthly Billing Allocation'!B42</f>
        <v>0</v>
      </c>
      <c r="N42" s="246">
        <f>+'Report Line Item %'!M42*'Monthly Billing Allocation'!B42</f>
        <v>0</v>
      </c>
      <c r="O42" s="246">
        <f>+'Report Line Item %'!N42*'Monthly Billing Allocation'!B42</f>
        <v>13.807230715897449</v>
      </c>
      <c r="P42" s="247">
        <f>+'Report Line Item %'!O42*'Monthly Billing Allocation'!B42</f>
        <v>0</v>
      </c>
      <c r="Q42" s="271">
        <f t="shared" si="25"/>
        <v>13.807230715897449</v>
      </c>
      <c r="R42" s="229"/>
      <c r="S42" s="245">
        <f>+'Report Line Item %'!R42*'Monthly Billing Allocation'!B42</f>
        <v>0</v>
      </c>
      <c r="T42" s="246">
        <f>+'Report Line Item %'!S42*'Monthly Billing Allocation'!B42</f>
        <v>0</v>
      </c>
      <c r="U42" s="246">
        <f>+'Report Line Item %'!T42*'Monthly Billing Allocation'!B42</f>
        <v>0</v>
      </c>
      <c r="V42" s="246">
        <f>+'Report Line Item %'!U42*'Monthly Billing Allocation'!B42</f>
        <v>0</v>
      </c>
      <c r="W42" s="246">
        <f>+'Report Line Item %'!V42*'Monthly Billing Allocation'!B42</f>
        <v>13.151386376422924</v>
      </c>
      <c r="X42" s="247">
        <f>+'Report Line Item %'!W42*'Monthly Billing Allocation'!B42</f>
        <v>0</v>
      </c>
      <c r="Y42" s="271">
        <f t="shared" si="27"/>
        <v>13.151386376422924</v>
      </c>
      <c r="AA42" s="222">
        <f t="shared" si="28"/>
        <v>66.290425844645156</v>
      </c>
      <c r="AB42" s="222">
        <f>+AA42-'Monthly Billing Allocation'!B42</f>
        <v>0</v>
      </c>
    </row>
    <row r="43" spans="1:28" x14ac:dyDescent="0.25">
      <c r="A43" s="231" t="s">
        <v>23</v>
      </c>
      <c r="B43" s="262">
        <v>1316.0330000000001</v>
      </c>
      <c r="C43" s="235">
        <f>+'Report Line Item %'!B43*'Monthly Billing Allocation'!B43</f>
        <v>747.47269452671981</v>
      </c>
      <c r="D43" s="236">
        <f>+'Report Line Item %'!C43*'Monthly Billing Allocation'!B43</f>
        <v>0</v>
      </c>
      <c r="E43" s="236">
        <f>+'Report Line Item %'!D43*'Monthly Billing Allocation'!B43</f>
        <v>0</v>
      </c>
      <c r="F43" s="236">
        <f>+'Report Line Item %'!E43*'Monthly Billing Allocation'!B43</f>
        <v>0</v>
      </c>
      <c r="G43" s="236">
        <f>+'Report Line Item %'!F43*'Monthly Billing Allocation'!B43</f>
        <v>0</v>
      </c>
      <c r="H43" s="237">
        <f>+'Report Line Item %'!G43*'Monthly Billing Allocation'!B43</f>
        <v>0</v>
      </c>
      <c r="I43" s="270">
        <f t="shared" si="23"/>
        <v>747.47269452671981</v>
      </c>
      <c r="J43" s="229"/>
      <c r="K43" s="235">
        <f>+'Report Line Item %'!J43*'Monthly Billing Allocation'!B43</f>
        <v>298.18076556325167</v>
      </c>
      <c r="L43" s="236">
        <f>+'Report Line Item %'!K43*'Monthly Billing Allocation'!B43</f>
        <v>0</v>
      </c>
      <c r="M43" s="236">
        <f>+'Report Line Item %'!L43*'Monthly Billing Allocation'!B43</f>
        <v>0</v>
      </c>
      <c r="N43" s="236">
        <f>+'Report Line Item %'!M43*'Monthly Billing Allocation'!B43</f>
        <v>0</v>
      </c>
      <c r="O43" s="236">
        <f>+'Report Line Item %'!N43*'Monthly Billing Allocation'!B43</f>
        <v>0</v>
      </c>
      <c r="P43" s="237">
        <f>+'Report Line Item %'!O43*'Monthly Billing Allocation'!B43</f>
        <v>0</v>
      </c>
      <c r="Q43" s="270">
        <f t="shared" si="25"/>
        <v>298.18076556325167</v>
      </c>
      <c r="R43" s="229"/>
      <c r="S43" s="235">
        <f>+'Report Line Item %'!R43*'Monthly Billing Allocation'!B43</f>
        <v>270.37953991002865</v>
      </c>
      <c r="T43" s="236">
        <f>+'Report Line Item %'!S43*'Monthly Billing Allocation'!B43</f>
        <v>0</v>
      </c>
      <c r="U43" s="236">
        <f>+'Report Line Item %'!T43*'Monthly Billing Allocation'!B43</f>
        <v>0</v>
      </c>
      <c r="V43" s="236">
        <f>+'Report Line Item %'!U43*'Monthly Billing Allocation'!B43</f>
        <v>0</v>
      </c>
      <c r="W43" s="236">
        <f>+'Report Line Item %'!V43*'Monthly Billing Allocation'!B43</f>
        <v>0</v>
      </c>
      <c r="X43" s="237">
        <f>+'Report Line Item %'!W43*'Monthly Billing Allocation'!B43</f>
        <v>0</v>
      </c>
      <c r="Y43" s="270">
        <f t="shared" si="27"/>
        <v>270.37953991002865</v>
      </c>
      <c r="AA43" s="222">
        <f t="shared" si="28"/>
        <v>1316.0330000000001</v>
      </c>
      <c r="AB43" s="222">
        <f>+AA43-'Monthly Billing Allocation'!B43</f>
        <v>0</v>
      </c>
    </row>
    <row r="44" spans="1:28" x14ac:dyDescent="0.25">
      <c r="A44" s="231" t="s">
        <v>24</v>
      </c>
      <c r="B44" s="262">
        <v>18379.098999999998</v>
      </c>
      <c r="C44" s="235">
        <f>+'Report Line Item %'!B44*'Monthly Billing Allocation'!B44</f>
        <v>0</v>
      </c>
      <c r="D44" s="236">
        <f>+'Report Line Item %'!C44*'Monthly Billing Allocation'!B44</f>
        <v>0</v>
      </c>
      <c r="E44" s="236">
        <f>+'Report Line Item %'!D44*'Monthly Billing Allocation'!B44</f>
        <v>11689.856266405794</v>
      </c>
      <c r="F44" s="236">
        <f>+'Report Line Item %'!E44*'Monthly Billing Allocation'!B44</f>
        <v>0</v>
      </c>
      <c r="G44" s="236">
        <f>+'Report Line Item %'!F44*'Monthly Billing Allocation'!B44</f>
        <v>0</v>
      </c>
      <c r="H44" s="237">
        <f>+'Report Line Item %'!G44*'Monthly Billing Allocation'!B44</f>
        <v>0</v>
      </c>
      <c r="I44" s="270">
        <f t="shared" si="23"/>
        <v>11689.856266405794</v>
      </c>
      <c r="J44" s="229"/>
      <c r="K44" s="235">
        <f>+'Report Line Item %'!J44*'Monthly Billing Allocation'!B44</f>
        <v>0</v>
      </c>
      <c r="L44" s="236">
        <f>+'Report Line Item %'!K44*'Monthly Billing Allocation'!B44</f>
        <v>0</v>
      </c>
      <c r="M44" s="236">
        <f>+'Report Line Item %'!L44*'Monthly Billing Allocation'!B44</f>
        <v>3261.6336438425797</v>
      </c>
      <c r="N44" s="236">
        <f>+'Report Line Item %'!M44*'Monthly Billing Allocation'!B44</f>
        <v>0</v>
      </c>
      <c r="O44" s="236">
        <f>+'Report Line Item %'!N44*'Monthly Billing Allocation'!B44</f>
        <v>0</v>
      </c>
      <c r="P44" s="237">
        <f>+'Report Line Item %'!O44*'Monthly Billing Allocation'!B44</f>
        <v>0</v>
      </c>
      <c r="Q44" s="270">
        <f t="shared" si="25"/>
        <v>3261.6336438425797</v>
      </c>
      <c r="R44" s="229"/>
      <c r="S44" s="235">
        <f>+'Report Line Item %'!R44*'Monthly Billing Allocation'!B44</f>
        <v>0</v>
      </c>
      <c r="T44" s="236">
        <f>+'Report Line Item %'!S44*'Monthly Billing Allocation'!B44</f>
        <v>0</v>
      </c>
      <c r="U44" s="236">
        <f>+'Report Line Item %'!T44*'Monthly Billing Allocation'!B44</f>
        <v>3427.6090897516224</v>
      </c>
      <c r="V44" s="236">
        <f>+'Report Line Item %'!U44*'Monthly Billing Allocation'!B44</f>
        <v>0</v>
      </c>
      <c r="W44" s="236">
        <f>+'Report Line Item %'!V44*'Monthly Billing Allocation'!B44</f>
        <v>0</v>
      </c>
      <c r="X44" s="237">
        <f>+'Report Line Item %'!W44*'Monthly Billing Allocation'!B44</f>
        <v>0</v>
      </c>
      <c r="Y44" s="270">
        <f t="shared" si="27"/>
        <v>3427.6090897516224</v>
      </c>
      <c r="AA44" s="222">
        <f t="shared" si="28"/>
        <v>18379.098999999995</v>
      </c>
      <c r="AB44" s="222">
        <f>+AA44-'Monthly Billing Allocation'!B44</f>
        <v>0</v>
      </c>
    </row>
    <row r="45" spans="1:28" x14ac:dyDescent="0.25">
      <c r="A45" s="231" t="s">
        <v>25</v>
      </c>
      <c r="B45" s="262">
        <v>4232.0820000000012</v>
      </c>
      <c r="C45" s="235">
        <f>+'Report Line Item %'!B45*'Monthly Billing Allocation'!B45</f>
        <v>2403.7130801416301</v>
      </c>
      <c r="D45" s="236">
        <f>+'Report Line Item %'!C45*'Monthly Billing Allocation'!B45</f>
        <v>0</v>
      </c>
      <c r="E45" s="236">
        <f>+'Report Line Item %'!D45*'Monthly Billing Allocation'!B45</f>
        <v>0</v>
      </c>
      <c r="F45" s="236">
        <f>+'Report Line Item %'!E45*'Monthly Billing Allocation'!B45</f>
        <v>0</v>
      </c>
      <c r="G45" s="236">
        <f>+'Report Line Item %'!F45*'Monthly Billing Allocation'!B45</f>
        <v>0</v>
      </c>
      <c r="H45" s="237">
        <f>+'Report Line Item %'!G45*'Monthly Billing Allocation'!B45</f>
        <v>0</v>
      </c>
      <c r="I45" s="270">
        <f t="shared" si="23"/>
        <v>2403.7130801416301</v>
      </c>
      <c r="J45" s="229"/>
      <c r="K45" s="235">
        <f>+'Report Line Item %'!J45*'Monthly Billing Allocation'!B45</f>
        <v>958.8858719245319</v>
      </c>
      <c r="L45" s="236">
        <f>+'Report Line Item %'!K45*'Monthly Billing Allocation'!B45</f>
        <v>0</v>
      </c>
      <c r="M45" s="236">
        <f>+'Report Line Item %'!L45*'Monthly Billing Allocation'!B45</f>
        <v>0</v>
      </c>
      <c r="N45" s="236">
        <f>+'Report Line Item %'!M45*'Monthly Billing Allocation'!B45</f>
        <v>0</v>
      </c>
      <c r="O45" s="236">
        <f>+'Report Line Item %'!N45*'Monthly Billing Allocation'!B45</f>
        <v>0</v>
      </c>
      <c r="P45" s="237">
        <f>+'Report Line Item %'!O45*'Monthly Billing Allocation'!B45</f>
        <v>0</v>
      </c>
      <c r="Q45" s="270">
        <f t="shared" si="25"/>
        <v>958.8858719245319</v>
      </c>
      <c r="R45" s="229"/>
      <c r="S45" s="235">
        <f>+'Report Line Item %'!R45*'Monthly Billing Allocation'!B45</f>
        <v>869.48304793383909</v>
      </c>
      <c r="T45" s="236">
        <f>+'Report Line Item %'!S45*'Monthly Billing Allocation'!B45</f>
        <v>0</v>
      </c>
      <c r="U45" s="236">
        <f>+'Report Line Item %'!T45*'Monthly Billing Allocation'!B45</f>
        <v>0</v>
      </c>
      <c r="V45" s="236">
        <f>+'Report Line Item %'!U45*'Monthly Billing Allocation'!B45</f>
        <v>0</v>
      </c>
      <c r="W45" s="236">
        <f>+'Report Line Item %'!V45*'Monthly Billing Allocation'!B45</f>
        <v>0</v>
      </c>
      <c r="X45" s="237">
        <f>+'Report Line Item %'!W45*'Monthly Billing Allocation'!B45</f>
        <v>0</v>
      </c>
      <c r="Y45" s="270">
        <f t="shared" si="27"/>
        <v>869.48304793383909</v>
      </c>
      <c r="AA45" s="222">
        <f t="shared" si="28"/>
        <v>4232.0820000000012</v>
      </c>
      <c r="AB45" s="222">
        <f>+AA45-'Monthly Billing Allocation'!B45</f>
        <v>0</v>
      </c>
    </row>
    <row r="46" spans="1:28" x14ac:dyDescent="0.25">
      <c r="A46" s="231" t="s">
        <v>26</v>
      </c>
      <c r="B46" s="262">
        <v>104.55900000000001</v>
      </c>
      <c r="C46" s="235">
        <f>+'Report Line Item %'!B46*'Monthly Billing Allocation'!B46</f>
        <v>0</v>
      </c>
      <c r="D46" s="236">
        <f>+'Report Line Item %'!C46*'Monthly Billing Allocation'!B46</f>
        <v>0</v>
      </c>
      <c r="E46" s="236">
        <f>+'Report Line Item %'!D46*'Monthly Billing Allocation'!B46</f>
        <v>66.503786793853394</v>
      </c>
      <c r="F46" s="236">
        <f>+'Report Line Item %'!E46*'Monthly Billing Allocation'!B46</f>
        <v>0</v>
      </c>
      <c r="G46" s="236">
        <f>+'Report Line Item %'!F46*'Monthly Billing Allocation'!B46</f>
        <v>0</v>
      </c>
      <c r="H46" s="237">
        <f>+'Report Line Item %'!G46*'Monthly Billing Allocation'!B46</f>
        <v>0</v>
      </c>
      <c r="I46" s="270">
        <f t="shared" si="23"/>
        <v>66.503786793853394</v>
      </c>
      <c r="J46" s="229"/>
      <c r="K46" s="235">
        <f>+'Report Line Item %'!J46*'Monthly Billing Allocation'!B46</f>
        <v>0</v>
      </c>
      <c r="L46" s="236">
        <f>+'Report Line Item %'!K46*'Monthly Billing Allocation'!B46</f>
        <v>0</v>
      </c>
      <c r="M46" s="236">
        <f>+'Report Line Item %'!L46*'Monthly Billing Allocation'!B46</f>
        <v>18.555488066446369</v>
      </c>
      <c r="N46" s="236">
        <f>+'Report Line Item %'!M46*'Monthly Billing Allocation'!B46</f>
        <v>0</v>
      </c>
      <c r="O46" s="236">
        <f>+'Report Line Item %'!N46*'Monthly Billing Allocation'!B46</f>
        <v>0</v>
      </c>
      <c r="P46" s="237">
        <f>+'Report Line Item %'!O46*'Monthly Billing Allocation'!B46</f>
        <v>0</v>
      </c>
      <c r="Q46" s="270">
        <f t="shared" si="25"/>
        <v>18.555488066446369</v>
      </c>
      <c r="R46" s="229"/>
      <c r="S46" s="235">
        <f>+'Report Line Item %'!R46*'Monthly Billing Allocation'!B46</f>
        <v>0</v>
      </c>
      <c r="T46" s="236">
        <f>+'Report Line Item %'!S46*'Monthly Billing Allocation'!B46</f>
        <v>0</v>
      </c>
      <c r="U46" s="236">
        <f>+'Report Line Item %'!T46*'Monthly Billing Allocation'!B46</f>
        <v>19.499725139700264</v>
      </c>
      <c r="V46" s="236">
        <f>+'Report Line Item %'!U46*'Monthly Billing Allocation'!B46</f>
        <v>0</v>
      </c>
      <c r="W46" s="236">
        <f>+'Report Line Item %'!V46*'Monthly Billing Allocation'!B46</f>
        <v>0</v>
      </c>
      <c r="X46" s="237">
        <f>+'Report Line Item %'!W46*'Monthly Billing Allocation'!B46</f>
        <v>0</v>
      </c>
      <c r="Y46" s="270">
        <f t="shared" si="27"/>
        <v>19.499725139700264</v>
      </c>
      <c r="AA46" s="222">
        <f t="shared" si="28"/>
        <v>104.55900000000003</v>
      </c>
      <c r="AB46" s="222">
        <f>+AA46-'Monthly Billing Allocation'!B46</f>
        <v>0</v>
      </c>
    </row>
    <row r="47" spans="1:28" x14ac:dyDescent="0.25">
      <c r="A47" s="231" t="s">
        <v>27</v>
      </c>
      <c r="B47" s="262">
        <v>837.22100000000012</v>
      </c>
      <c r="C47" s="235">
        <f>+'Report Line Item %'!B47*'Monthly Billing Allocation'!B47</f>
        <v>0</v>
      </c>
      <c r="D47" s="236">
        <f>+'Report Line Item %'!C47*'Monthly Billing Allocation'!B47</f>
        <v>0</v>
      </c>
      <c r="E47" s="236">
        <f>+'Report Line Item %'!D47*'Monthly Billing Allocation'!B47</f>
        <v>532.50668888700852</v>
      </c>
      <c r="F47" s="236">
        <f>+'Report Line Item %'!E47*'Monthly Billing Allocation'!B47</f>
        <v>0</v>
      </c>
      <c r="G47" s="236">
        <f>+'Report Line Item %'!F47*'Monthly Billing Allocation'!B47</f>
        <v>0</v>
      </c>
      <c r="H47" s="237">
        <f>+'Report Line Item %'!G47*'Monthly Billing Allocation'!B47</f>
        <v>0</v>
      </c>
      <c r="I47" s="270">
        <f t="shared" si="23"/>
        <v>532.50668888700852</v>
      </c>
      <c r="J47" s="229"/>
      <c r="K47" s="235">
        <f>+'Report Line Item %'!J47*'Monthly Billing Allocation'!B47</f>
        <v>0</v>
      </c>
      <c r="L47" s="236">
        <f>+'Report Line Item %'!K47*'Monthly Billing Allocation'!B47</f>
        <v>0</v>
      </c>
      <c r="M47" s="236">
        <f>+'Report Line Item %'!L47*'Monthly Billing Allocation'!B47</f>
        <v>148.57682528025606</v>
      </c>
      <c r="N47" s="236">
        <f>+'Report Line Item %'!M47*'Monthly Billing Allocation'!B47</f>
        <v>0</v>
      </c>
      <c r="O47" s="236">
        <f>+'Report Line Item %'!N47*'Monthly Billing Allocation'!B47</f>
        <v>0</v>
      </c>
      <c r="P47" s="237">
        <f>+'Report Line Item %'!O47*'Monthly Billing Allocation'!B47</f>
        <v>0</v>
      </c>
      <c r="Q47" s="270">
        <f t="shared" si="25"/>
        <v>148.57682528025606</v>
      </c>
      <c r="R47" s="229"/>
      <c r="S47" s="235">
        <f>+'Report Line Item %'!R47*'Monthly Billing Allocation'!B47</f>
        <v>0</v>
      </c>
      <c r="T47" s="236">
        <f>+'Report Line Item %'!S47*'Monthly Billing Allocation'!B47</f>
        <v>0</v>
      </c>
      <c r="U47" s="236">
        <f>+'Report Line Item %'!T47*'Monthly Billing Allocation'!B47</f>
        <v>156.13748583273551</v>
      </c>
      <c r="V47" s="236">
        <f>+'Report Line Item %'!U47*'Monthly Billing Allocation'!B47</f>
        <v>0</v>
      </c>
      <c r="W47" s="236">
        <f>+'Report Line Item %'!V47*'Monthly Billing Allocation'!B47</f>
        <v>0</v>
      </c>
      <c r="X47" s="237">
        <f>+'Report Line Item %'!W47*'Monthly Billing Allocation'!B47</f>
        <v>0</v>
      </c>
      <c r="Y47" s="270">
        <f t="shared" si="27"/>
        <v>156.13748583273551</v>
      </c>
      <c r="AA47" s="222">
        <f t="shared" si="28"/>
        <v>837.22100000000012</v>
      </c>
      <c r="AB47" s="222">
        <f>+AA47-'Monthly Billing Allocation'!B47</f>
        <v>0</v>
      </c>
    </row>
    <row r="48" spans="1:28" x14ac:dyDescent="0.25">
      <c r="A48" s="231" t="s">
        <v>28</v>
      </c>
      <c r="B48" s="262">
        <f t="shared" ref="B48:H48" si="35">SUM(B49:B51)</f>
        <v>1959.6219999999994</v>
      </c>
      <c r="C48" s="235">
        <f t="shared" si="35"/>
        <v>779.11021654904346</v>
      </c>
      <c r="D48" s="236">
        <f t="shared" si="35"/>
        <v>0</v>
      </c>
      <c r="E48" s="236">
        <f t="shared" si="35"/>
        <v>162.03193296598843</v>
      </c>
      <c r="F48" s="236">
        <f t="shared" si="35"/>
        <v>0</v>
      </c>
      <c r="G48" s="236">
        <f t="shared" si="35"/>
        <v>197.65797318833518</v>
      </c>
      <c r="H48" s="237">
        <f t="shared" si="35"/>
        <v>0</v>
      </c>
      <c r="I48" s="270">
        <f t="shared" si="23"/>
        <v>1138.8001227033669</v>
      </c>
      <c r="J48" s="229"/>
      <c r="K48" s="235">
        <f t="shared" ref="K48:P48" si="36">SUM(K49:K51)</f>
        <v>310.80156175583221</v>
      </c>
      <c r="L48" s="236">
        <f t="shared" si="36"/>
        <v>0</v>
      </c>
      <c r="M48" s="236">
        <f t="shared" si="36"/>
        <v>45.209178957784104</v>
      </c>
      <c r="N48" s="236">
        <f t="shared" si="36"/>
        <v>0</v>
      </c>
      <c r="O48" s="236">
        <f t="shared" si="36"/>
        <v>69.386822656273253</v>
      </c>
      <c r="P48" s="237">
        <f t="shared" si="36"/>
        <v>0</v>
      </c>
      <c r="Q48" s="270">
        <f t="shared" si="25"/>
        <v>425.39756336988955</v>
      </c>
      <c r="R48" s="229"/>
      <c r="S48" s="235">
        <f t="shared" ref="S48:X48" si="37">SUM(S49:S51)</f>
        <v>281.82362169512385</v>
      </c>
      <c r="T48" s="236">
        <f t="shared" si="37"/>
        <v>0</v>
      </c>
      <c r="U48" s="236">
        <f t="shared" si="37"/>
        <v>47.509748076227403</v>
      </c>
      <c r="V48" s="236">
        <f t="shared" si="37"/>
        <v>0</v>
      </c>
      <c r="W48" s="236">
        <f t="shared" si="37"/>
        <v>66.090944155391568</v>
      </c>
      <c r="X48" s="237">
        <f t="shared" si="37"/>
        <v>0</v>
      </c>
      <c r="Y48" s="270">
        <f t="shared" si="27"/>
        <v>395.42431392674285</v>
      </c>
      <c r="AA48" s="222">
        <f t="shared" si="28"/>
        <v>1959.6219999999994</v>
      </c>
      <c r="AB48" s="222">
        <f>+AA48-'Monthly Billing Allocation'!B48</f>
        <v>0</v>
      </c>
    </row>
    <row r="49" spans="1:28" x14ac:dyDescent="0.25">
      <c r="A49" s="238" t="s">
        <v>33</v>
      </c>
      <c r="B49" s="261">
        <v>1371.7353999999996</v>
      </c>
      <c r="C49" s="228">
        <f>+'Report Line Item %'!B49*'Monthly Billing Allocation'!B49</f>
        <v>779.11021654904346</v>
      </c>
      <c r="D49" s="229">
        <f>+'Report Line Item %'!C49*'Monthly Billing Allocation'!B49</f>
        <v>0</v>
      </c>
      <c r="E49" s="229">
        <f>+'Report Line Item %'!D49*'Monthly Billing Allocation'!B49</f>
        <v>0</v>
      </c>
      <c r="F49" s="229">
        <f>+'Report Line Item %'!E49*'Monthly Billing Allocation'!B49</f>
        <v>0</v>
      </c>
      <c r="G49" s="229">
        <f>+'Report Line Item %'!F49*'Monthly Billing Allocation'!B49</f>
        <v>0</v>
      </c>
      <c r="H49" s="230">
        <f>+'Report Line Item %'!G49*'Monthly Billing Allocation'!B49</f>
        <v>0</v>
      </c>
      <c r="I49" s="269">
        <f t="shared" si="23"/>
        <v>779.11021654904346</v>
      </c>
      <c r="J49" s="229"/>
      <c r="K49" s="228">
        <f>+'Report Line Item %'!J49*'Monthly Billing Allocation'!B49</f>
        <v>310.80156175583221</v>
      </c>
      <c r="L49" s="229">
        <f>+'Report Line Item %'!K49*'Monthly Billing Allocation'!B49</f>
        <v>0</v>
      </c>
      <c r="M49" s="229">
        <f>+'Report Line Item %'!L49*'Monthly Billing Allocation'!B49</f>
        <v>0</v>
      </c>
      <c r="N49" s="229">
        <f>+'Report Line Item %'!M49*'Monthly Billing Allocation'!B49</f>
        <v>0</v>
      </c>
      <c r="O49" s="229">
        <f>+'Report Line Item %'!N49*'Monthly Billing Allocation'!B49</f>
        <v>0</v>
      </c>
      <c r="P49" s="230">
        <f>+'Report Line Item %'!O49*'Monthly Billing Allocation'!B49</f>
        <v>0</v>
      </c>
      <c r="Q49" s="269">
        <f t="shared" si="25"/>
        <v>310.80156175583221</v>
      </c>
      <c r="R49" s="229"/>
      <c r="S49" s="228">
        <f>+'Report Line Item %'!R49*'Monthly Billing Allocation'!B49</f>
        <v>281.82362169512385</v>
      </c>
      <c r="T49" s="229">
        <f>+'Report Line Item %'!S49*'Monthly Billing Allocation'!B49</f>
        <v>0</v>
      </c>
      <c r="U49" s="229">
        <f>+'Report Line Item %'!T49*'Monthly Billing Allocation'!B49</f>
        <v>0</v>
      </c>
      <c r="V49" s="229">
        <f>+'Report Line Item %'!U49*'Monthly Billing Allocation'!B49</f>
        <v>0</v>
      </c>
      <c r="W49" s="229">
        <f>+'Report Line Item %'!V49*'Monthly Billing Allocation'!B49</f>
        <v>0</v>
      </c>
      <c r="X49" s="230">
        <f>+'Report Line Item %'!W49*'Monthly Billing Allocation'!B49</f>
        <v>0</v>
      </c>
      <c r="Y49" s="269">
        <f t="shared" si="27"/>
        <v>281.82362169512385</v>
      </c>
      <c r="AA49" s="222">
        <f t="shared" si="28"/>
        <v>1371.7353999999996</v>
      </c>
      <c r="AB49" s="222">
        <f>+AA49-'Monthly Billing Allocation'!B49</f>
        <v>0</v>
      </c>
    </row>
    <row r="50" spans="1:28" x14ac:dyDescent="0.25">
      <c r="A50" s="238" t="s">
        <v>45</v>
      </c>
      <c r="B50" s="261">
        <v>333.13574</v>
      </c>
      <c r="C50" s="228">
        <f>+'Report Line Item %'!B50*'Monthly Billing Allocation'!B50</f>
        <v>0</v>
      </c>
      <c r="D50" s="229">
        <f>+'Report Line Item %'!C50*'Monthly Billing Allocation'!B50</f>
        <v>0</v>
      </c>
      <c r="E50" s="229">
        <f>+'Report Line Item %'!D50*'Monthly Billing Allocation'!B50</f>
        <v>0</v>
      </c>
      <c r="F50" s="229">
        <f>+'Report Line Item %'!E50*'Monthly Billing Allocation'!B50</f>
        <v>0</v>
      </c>
      <c r="G50" s="229">
        <f>+'Report Line Item %'!F50*'Monthly Billing Allocation'!B50</f>
        <v>197.65797318833518</v>
      </c>
      <c r="H50" s="230">
        <f>+'Report Line Item %'!G50*'Monthly Billing Allocation'!B50</f>
        <v>0</v>
      </c>
      <c r="I50" s="269">
        <f t="shared" si="23"/>
        <v>197.65797318833518</v>
      </c>
      <c r="J50" s="229"/>
      <c r="K50" s="228">
        <f>+'Report Line Item %'!J50*'Monthly Billing Allocation'!B50</f>
        <v>0</v>
      </c>
      <c r="L50" s="229">
        <f>+'Report Line Item %'!K50*'Monthly Billing Allocation'!B50</f>
        <v>0</v>
      </c>
      <c r="M50" s="229">
        <f>+'Report Line Item %'!L50*'Monthly Billing Allocation'!B50</f>
        <v>0</v>
      </c>
      <c r="N50" s="229">
        <f>+'Report Line Item %'!M50*'Monthly Billing Allocation'!B50</f>
        <v>0</v>
      </c>
      <c r="O50" s="229">
        <f>+'Report Line Item %'!N50*'Monthly Billing Allocation'!B50</f>
        <v>69.386822656273253</v>
      </c>
      <c r="P50" s="230">
        <f>+'Report Line Item %'!O50*'Monthly Billing Allocation'!B50</f>
        <v>0</v>
      </c>
      <c r="Q50" s="269">
        <f t="shared" si="25"/>
        <v>69.386822656273253</v>
      </c>
      <c r="R50" s="229"/>
      <c r="S50" s="228">
        <f>+'Report Line Item %'!R50*'Monthly Billing Allocation'!B50</f>
        <v>0</v>
      </c>
      <c r="T50" s="229">
        <f>+'Report Line Item %'!S50*'Monthly Billing Allocation'!B50</f>
        <v>0</v>
      </c>
      <c r="U50" s="229">
        <f>+'Report Line Item %'!T50*'Monthly Billing Allocation'!B50</f>
        <v>0</v>
      </c>
      <c r="V50" s="229">
        <f>+'Report Line Item %'!U50*'Monthly Billing Allocation'!B50</f>
        <v>0</v>
      </c>
      <c r="W50" s="229">
        <f>+'Report Line Item %'!V50*'Monthly Billing Allocation'!B50</f>
        <v>66.090944155391568</v>
      </c>
      <c r="X50" s="230">
        <f>+'Report Line Item %'!W50*'Monthly Billing Allocation'!B50</f>
        <v>0</v>
      </c>
      <c r="Y50" s="269">
        <f t="shared" si="27"/>
        <v>66.090944155391568</v>
      </c>
      <c r="AA50" s="222">
        <f t="shared" si="28"/>
        <v>333.13574</v>
      </c>
      <c r="AB50" s="222">
        <f>+AA50-'Monthly Billing Allocation'!B50</f>
        <v>0</v>
      </c>
    </row>
    <row r="51" spans="1:28" x14ac:dyDescent="0.25">
      <c r="A51" s="238" t="s">
        <v>16</v>
      </c>
      <c r="B51" s="261">
        <v>254.75085999999996</v>
      </c>
      <c r="C51" s="228">
        <f>+'Report Line Item %'!B51*'Monthly Billing Allocation'!B51</f>
        <v>0</v>
      </c>
      <c r="D51" s="229">
        <f>+'Report Line Item %'!C51*'Monthly Billing Allocation'!B51</f>
        <v>0</v>
      </c>
      <c r="E51" s="229">
        <f>+'Report Line Item %'!D51*'Monthly Billing Allocation'!B51</f>
        <v>162.03193296598843</v>
      </c>
      <c r="F51" s="229">
        <f>+'Report Line Item %'!E51*'Monthly Billing Allocation'!B51</f>
        <v>0</v>
      </c>
      <c r="G51" s="229">
        <f>+'Report Line Item %'!F51*'Monthly Billing Allocation'!B51</f>
        <v>0</v>
      </c>
      <c r="H51" s="230">
        <f>+'Report Line Item %'!G51*'Monthly Billing Allocation'!B51</f>
        <v>0</v>
      </c>
      <c r="I51" s="269">
        <f t="shared" si="23"/>
        <v>162.03193296598843</v>
      </c>
      <c r="J51" s="229"/>
      <c r="K51" s="228">
        <f>+'Report Line Item %'!J51*'Monthly Billing Allocation'!B51</f>
        <v>0</v>
      </c>
      <c r="L51" s="229">
        <f>+'Report Line Item %'!K51*'Monthly Billing Allocation'!B51</f>
        <v>0</v>
      </c>
      <c r="M51" s="229">
        <f>+'Report Line Item %'!L51*'Monthly Billing Allocation'!B51</f>
        <v>45.209178957784104</v>
      </c>
      <c r="N51" s="229">
        <f>+'Report Line Item %'!M51*'Monthly Billing Allocation'!B51</f>
        <v>0</v>
      </c>
      <c r="O51" s="229">
        <f>+'Report Line Item %'!N51*'Monthly Billing Allocation'!B51</f>
        <v>0</v>
      </c>
      <c r="P51" s="230">
        <f>+'Report Line Item %'!O51*'Monthly Billing Allocation'!B51</f>
        <v>0</v>
      </c>
      <c r="Q51" s="269">
        <f t="shared" si="25"/>
        <v>45.209178957784104</v>
      </c>
      <c r="R51" s="229"/>
      <c r="S51" s="228">
        <f>+'Report Line Item %'!R51*'Monthly Billing Allocation'!B51</f>
        <v>0</v>
      </c>
      <c r="T51" s="229">
        <f>+'Report Line Item %'!S51*'Monthly Billing Allocation'!B51</f>
        <v>0</v>
      </c>
      <c r="U51" s="229">
        <f>+'Report Line Item %'!T51*'Monthly Billing Allocation'!B51</f>
        <v>47.509748076227403</v>
      </c>
      <c r="V51" s="229">
        <f>+'Report Line Item %'!U51*'Monthly Billing Allocation'!B51</f>
        <v>0</v>
      </c>
      <c r="W51" s="229">
        <f>+'Report Line Item %'!V51*'Monthly Billing Allocation'!B51</f>
        <v>0</v>
      </c>
      <c r="X51" s="230">
        <f>+'Report Line Item %'!W51*'Monthly Billing Allocation'!B51</f>
        <v>0</v>
      </c>
      <c r="Y51" s="269">
        <f t="shared" si="27"/>
        <v>47.509748076227403</v>
      </c>
      <c r="AA51" s="222">
        <f t="shared" si="28"/>
        <v>254.75085999999993</v>
      </c>
      <c r="AB51" s="222">
        <f>+AA51-'Monthly Billing Allocation'!B51</f>
        <v>0</v>
      </c>
    </row>
    <row r="52" spans="1:28" x14ac:dyDescent="0.25">
      <c r="A52" s="231" t="s">
        <v>29</v>
      </c>
      <c r="B52" s="262">
        <v>46.75</v>
      </c>
      <c r="C52" s="235">
        <f>+'Report Line Item %'!B52*'Monthly Billing Allocation'!B52</f>
        <v>26.552790446078593</v>
      </c>
      <c r="D52" s="236">
        <f>+'Report Line Item %'!C52*'Monthly Billing Allocation'!B52</f>
        <v>0</v>
      </c>
      <c r="E52" s="236">
        <f>+'Report Line Item %'!D52*'Monthly Billing Allocation'!B52</f>
        <v>0</v>
      </c>
      <c r="F52" s="236">
        <f>+'Report Line Item %'!E52*'Monthly Billing Allocation'!B52</f>
        <v>0</v>
      </c>
      <c r="G52" s="236">
        <f>+'Report Line Item %'!F52*'Monthly Billing Allocation'!B52</f>
        <v>0</v>
      </c>
      <c r="H52" s="237">
        <f>+'Report Line Item %'!G52*'Monthly Billing Allocation'!B52</f>
        <v>0</v>
      </c>
      <c r="I52" s="270">
        <f t="shared" si="23"/>
        <v>26.552790446078593</v>
      </c>
      <c r="J52" s="229"/>
      <c r="K52" s="235">
        <f>+'Report Line Item %'!J52*'Monthly Billing Allocation'!B52</f>
        <v>10.592402158670804</v>
      </c>
      <c r="L52" s="236">
        <f>+'Report Line Item %'!K52*'Monthly Billing Allocation'!B52</f>
        <v>0</v>
      </c>
      <c r="M52" s="236">
        <f>+'Report Line Item %'!L52*'Monthly Billing Allocation'!B52</f>
        <v>0</v>
      </c>
      <c r="N52" s="236">
        <f>+'Report Line Item %'!M52*'Monthly Billing Allocation'!B52</f>
        <v>0</v>
      </c>
      <c r="O52" s="236">
        <f>+'Report Line Item %'!N52*'Monthly Billing Allocation'!B52</f>
        <v>0</v>
      </c>
      <c r="P52" s="237">
        <f>+'Report Line Item %'!O52*'Monthly Billing Allocation'!B52</f>
        <v>0</v>
      </c>
      <c r="Q52" s="270">
        <f t="shared" si="25"/>
        <v>10.592402158670804</v>
      </c>
      <c r="R52" s="229"/>
      <c r="S52" s="235">
        <f>+'Report Line Item %'!R52*'Monthly Billing Allocation'!B52</f>
        <v>9.604807395250603</v>
      </c>
      <c r="T52" s="236">
        <f>+'Report Line Item %'!S52*'Monthly Billing Allocation'!B52</f>
        <v>0</v>
      </c>
      <c r="U52" s="236">
        <f>+'Report Line Item %'!T52*'Monthly Billing Allocation'!B52</f>
        <v>0</v>
      </c>
      <c r="V52" s="236">
        <f>+'Report Line Item %'!U52*'Monthly Billing Allocation'!B52</f>
        <v>0</v>
      </c>
      <c r="W52" s="236">
        <f>+'Report Line Item %'!V52*'Monthly Billing Allocation'!B52</f>
        <v>0</v>
      </c>
      <c r="X52" s="237">
        <f>+'Report Line Item %'!W52*'Monthly Billing Allocation'!B52</f>
        <v>0</v>
      </c>
      <c r="Y52" s="270">
        <f t="shared" si="27"/>
        <v>9.604807395250603</v>
      </c>
      <c r="AA52" s="222">
        <f t="shared" si="28"/>
        <v>46.75</v>
      </c>
      <c r="AB52" s="222">
        <f>+AA52-'Monthly Billing Allocation'!B52</f>
        <v>0</v>
      </c>
    </row>
    <row r="53" spans="1:28" x14ac:dyDescent="0.25">
      <c r="A53" s="231" t="s">
        <v>46</v>
      </c>
      <c r="B53" s="262">
        <v>950.71999999999991</v>
      </c>
      <c r="C53" s="235">
        <f>+'Report Line Item %'!B53*'Monthly Billing Allocation'!B53</f>
        <v>539.9843622009804</v>
      </c>
      <c r="D53" s="236">
        <f>+'Report Line Item %'!C53*'Monthly Billing Allocation'!B53</f>
        <v>0</v>
      </c>
      <c r="E53" s="236">
        <f>+'Report Line Item %'!D53*'Monthly Billing Allocation'!B53</f>
        <v>0</v>
      </c>
      <c r="F53" s="236">
        <f>+'Report Line Item %'!E53*'Monthly Billing Allocation'!B53</f>
        <v>0</v>
      </c>
      <c r="G53" s="236">
        <f>+'Report Line Item %'!F53*'Monthly Billing Allocation'!B53</f>
        <v>0</v>
      </c>
      <c r="H53" s="237">
        <f>+'Report Line Item %'!G53*'Monthly Billing Allocation'!B53</f>
        <v>0</v>
      </c>
      <c r="I53" s="270">
        <f t="shared" si="23"/>
        <v>539.9843622009804</v>
      </c>
      <c r="J53" s="229"/>
      <c r="K53" s="235">
        <f>+'Report Line Item %'!J53*'Monthly Billing Allocation'!B53</f>
        <v>215.4098092040964</v>
      </c>
      <c r="L53" s="236">
        <f>+'Report Line Item %'!K53*'Monthly Billing Allocation'!B53</f>
        <v>0</v>
      </c>
      <c r="M53" s="236">
        <f>+'Report Line Item %'!L53*'Monthly Billing Allocation'!B53</f>
        <v>0</v>
      </c>
      <c r="N53" s="236">
        <f>+'Report Line Item %'!M53*'Monthly Billing Allocation'!B53</f>
        <v>0</v>
      </c>
      <c r="O53" s="236">
        <f>+'Report Line Item %'!N53*'Monthly Billing Allocation'!B53</f>
        <v>0</v>
      </c>
      <c r="P53" s="237">
        <f>+'Report Line Item %'!O53*'Monthly Billing Allocation'!B53</f>
        <v>0</v>
      </c>
      <c r="Q53" s="270">
        <f t="shared" si="25"/>
        <v>215.4098092040964</v>
      </c>
      <c r="R53" s="229"/>
      <c r="S53" s="235">
        <f>+'Report Line Item %'!R53*'Monthly Billing Allocation'!B53</f>
        <v>195.32582859492305</v>
      </c>
      <c r="T53" s="236">
        <f>+'Report Line Item %'!S53*'Monthly Billing Allocation'!B53</f>
        <v>0</v>
      </c>
      <c r="U53" s="236">
        <f>+'Report Line Item %'!T53*'Monthly Billing Allocation'!B53</f>
        <v>0</v>
      </c>
      <c r="V53" s="236">
        <f>+'Report Line Item %'!U53*'Monthly Billing Allocation'!B53</f>
        <v>0</v>
      </c>
      <c r="W53" s="236">
        <f>+'Report Line Item %'!V53*'Monthly Billing Allocation'!B53</f>
        <v>0</v>
      </c>
      <c r="X53" s="237">
        <f>+'Report Line Item %'!W53*'Monthly Billing Allocation'!B53</f>
        <v>0</v>
      </c>
      <c r="Y53" s="270">
        <f t="shared" si="27"/>
        <v>195.32582859492305</v>
      </c>
      <c r="AA53" s="222">
        <f t="shared" si="28"/>
        <v>950.7199999999998</v>
      </c>
      <c r="AB53" s="222">
        <f>+AA53-'Monthly Billing Allocation'!B53</f>
        <v>0</v>
      </c>
    </row>
    <row r="54" spans="1:28" x14ac:dyDescent="0.25">
      <c r="A54" s="231" t="s">
        <v>30</v>
      </c>
      <c r="B54" s="262">
        <v>38010.791999999994</v>
      </c>
      <c r="C54" s="235">
        <f>+'Report Line Item %'!B54*'Monthly Billing Allocation'!B54</f>
        <v>0</v>
      </c>
      <c r="D54" s="236">
        <f>+'Report Line Item %'!C54*'Monthly Billing Allocation'!B54</f>
        <v>24176.413384151601</v>
      </c>
      <c r="E54" s="236">
        <f>+'Report Line Item %'!D54*'Monthly Billing Allocation'!B54</f>
        <v>0</v>
      </c>
      <c r="F54" s="236">
        <f>+'Report Line Item %'!E54*'Monthly Billing Allocation'!B54</f>
        <v>0</v>
      </c>
      <c r="G54" s="236">
        <f>+'Report Line Item %'!F54*'Monthly Billing Allocation'!B54</f>
        <v>0</v>
      </c>
      <c r="H54" s="237">
        <f>+'Report Line Item %'!G54*'Monthly Billing Allocation'!B54</f>
        <v>0</v>
      </c>
      <c r="I54" s="270">
        <f t="shared" si="23"/>
        <v>24176.413384151601</v>
      </c>
      <c r="J54" s="229"/>
      <c r="K54" s="235">
        <f>+'Report Line Item %'!J54*'Monthly Billing Allocation'!B54</f>
        <v>0</v>
      </c>
      <c r="L54" s="236">
        <f>+'Report Line Item %'!K54*'Monthly Billing Allocation'!B54</f>
        <v>6745.557984986227</v>
      </c>
      <c r="M54" s="236">
        <f>+'Report Line Item %'!L54*'Monthly Billing Allocation'!B54</f>
        <v>0</v>
      </c>
      <c r="N54" s="236">
        <f>+'Report Line Item %'!M54*'Monthly Billing Allocation'!B54</f>
        <v>0</v>
      </c>
      <c r="O54" s="236">
        <f>+'Report Line Item %'!N54*'Monthly Billing Allocation'!B54</f>
        <v>0</v>
      </c>
      <c r="P54" s="237">
        <f>+'Report Line Item %'!O54*'Monthly Billing Allocation'!B54</f>
        <v>0</v>
      </c>
      <c r="Q54" s="270">
        <f t="shared" si="25"/>
        <v>6745.557984986227</v>
      </c>
      <c r="R54" s="229"/>
      <c r="S54" s="235">
        <f>+'Report Line Item %'!R54*'Monthly Billing Allocation'!B54</f>
        <v>0</v>
      </c>
      <c r="T54" s="236">
        <f>+'Report Line Item %'!S54*'Monthly Billing Allocation'!B54</f>
        <v>7088.8206308621684</v>
      </c>
      <c r="U54" s="236">
        <f>+'Report Line Item %'!T54*'Monthly Billing Allocation'!B54</f>
        <v>0</v>
      </c>
      <c r="V54" s="236">
        <f>+'Report Line Item %'!U54*'Monthly Billing Allocation'!B54</f>
        <v>0</v>
      </c>
      <c r="W54" s="236">
        <f>+'Report Line Item %'!V54*'Monthly Billing Allocation'!B54</f>
        <v>0</v>
      </c>
      <c r="X54" s="237">
        <f>+'Report Line Item %'!W54*'Monthly Billing Allocation'!B54</f>
        <v>0</v>
      </c>
      <c r="Y54" s="270">
        <f t="shared" si="27"/>
        <v>7088.8206308621684</v>
      </c>
      <c r="AA54" s="222">
        <f t="shared" si="28"/>
        <v>38010.792000000001</v>
      </c>
      <c r="AB54" s="222">
        <f>+AA54-'Monthly Billing Allocation'!B54</f>
        <v>0</v>
      </c>
    </row>
    <row r="55" spans="1:28" x14ac:dyDescent="0.25">
      <c r="A55" s="231" t="s">
        <v>31</v>
      </c>
      <c r="B55" s="262">
        <v>3293.1419999999998</v>
      </c>
      <c r="C55" s="235">
        <f>+'Report Line Item %'!B55*'Monthly Billing Allocation'!B55</f>
        <v>0</v>
      </c>
      <c r="D55" s="236">
        <f>+'Report Line Item %'!C55*'Monthly Billing Allocation'!B55</f>
        <v>0</v>
      </c>
      <c r="E55" s="236">
        <f>+'Report Line Item %'!D55*'Monthly Billing Allocation'!B55</f>
        <v>2094.5725709875178</v>
      </c>
      <c r="F55" s="236">
        <f>+'Report Line Item %'!E55*'Monthly Billing Allocation'!B55</f>
        <v>0</v>
      </c>
      <c r="G55" s="236">
        <f>+'Report Line Item %'!F55*'Monthly Billing Allocation'!B55</f>
        <v>0</v>
      </c>
      <c r="H55" s="237">
        <f>+'Report Line Item %'!G55*'Monthly Billing Allocation'!B55</f>
        <v>0</v>
      </c>
      <c r="I55" s="270">
        <f t="shared" si="23"/>
        <v>2094.5725709875178</v>
      </c>
      <c r="J55" s="229"/>
      <c r="K55" s="235">
        <f>+'Report Line Item %'!J55*'Monthly Billing Allocation'!B55</f>
        <v>0</v>
      </c>
      <c r="L55" s="236">
        <f>+'Report Line Item %'!K55*'Monthly Billing Allocation'!B55</f>
        <v>0</v>
      </c>
      <c r="M55" s="236">
        <f>+'Report Line Item %'!L55*'Monthly Billing Allocation'!B55</f>
        <v>584.41508700459372</v>
      </c>
      <c r="N55" s="236">
        <f>+'Report Line Item %'!M55*'Monthly Billing Allocation'!B55</f>
        <v>0</v>
      </c>
      <c r="O55" s="236">
        <f>+'Report Line Item %'!N55*'Monthly Billing Allocation'!B55</f>
        <v>0</v>
      </c>
      <c r="P55" s="237">
        <f>+'Report Line Item %'!O55*'Monthly Billing Allocation'!B55</f>
        <v>0</v>
      </c>
      <c r="Q55" s="270">
        <f t="shared" si="25"/>
        <v>584.41508700459372</v>
      </c>
      <c r="R55" s="229"/>
      <c r="S55" s="235">
        <f>+'Report Line Item %'!R55*'Monthly Billing Allocation'!B55</f>
        <v>0</v>
      </c>
      <c r="T55" s="236">
        <f>+'Report Line Item %'!S55*'Monthly Billing Allocation'!B55</f>
        <v>0</v>
      </c>
      <c r="U55" s="236">
        <f>+'Report Line Item %'!T55*'Monthly Billing Allocation'!B55</f>
        <v>614.15434200788832</v>
      </c>
      <c r="V55" s="236">
        <f>+'Report Line Item %'!U55*'Monthly Billing Allocation'!B55</f>
        <v>0</v>
      </c>
      <c r="W55" s="236">
        <f>+'Report Line Item %'!V55*'Monthly Billing Allocation'!B55</f>
        <v>0</v>
      </c>
      <c r="X55" s="237">
        <f>+'Report Line Item %'!W55*'Monthly Billing Allocation'!B55</f>
        <v>0</v>
      </c>
      <c r="Y55" s="270">
        <f t="shared" si="27"/>
        <v>614.15434200788832</v>
      </c>
      <c r="AA55" s="222">
        <f t="shared" si="28"/>
        <v>3293.1419999999998</v>
      </c>
      <c r="AB55" s="222">
        <f>+AA55-'Monthly Billing Allocation'!B55</f>
        <v>0</v>
      </c>
    </row>
    <row r="56" spans="1:28" x14ac:dyDescent="0.25">
      <c r="A56" s="248" t="s">
        <v>32</v>
      </c>
      <c r="B56" s="264">
        <v>93.588000000000008</v>
      </c>
      <c r="C56" s="252">
        <f>+'Report Line Item %'!B56*'Monthly Billing Allocation'!B56</f>
        <v>0</v>
      </c>
      <c r="D56" s="253">
        <f>+'Report Line Item %'!C56*'Monthly Billing Allocation'!B56</f>
        <v>0</v>
      </c>
      <c r="E56" s="253">
        <f>+'Report Line Item %'!D56*'Monthly Billing Allocation'!B56</f>
        <v>59.525783514218283</v>
      </c>
      <c r="F56" s="253">
        <f>+'Report Line Item %'!E56*'Monthly Billing Allocation'!B56</f>
        <v>0</v>
      </c>
      <c r="G56" s="253">
        <f>+'Report Line Item %'!F56*'Monthly Billing Allocation'!B56</f>
        <v>0</v>
      </c>
      <c r="H56" s="254">
        <f>+'Report Line Item %'!G56*'Monthly Billing Allocation'!B56</f>
        <v>0</v>
      </c>
      <c r="I56" s="272">
        <f t="shared" si="23"/>
        <v>59.525783514218283</v>
      </c>
      <c r="J56" s="229"/>
      <c r="K56" s="252">
        <f>+'Report Line Item %'!J56*'Monthly Billing Allocation'!B56</f>
        <v>0</v>
      </c>
      <c r="L56" s="253">
        <f>+'Report Line Item %'!K56*'Monthly Billing Allocation'!B56</f>
        <v>0</v>
      </c>
      <c r="M56" s="253">
        <f>+'Report Line Item %'!L56*'Monthly Billing Allocation'!B56</f>
        <v>16.608527407134563</v>
      </c>
      <c r="N56" s="253">
        <f>+'Report Line Item %'!M56*'Monthly Billing Allocation'!B56</f>
        <v>0</v>
      </c>
      <c r="O56" s="253">
        <f>+'Report Line Item %'!N56*'Monthly Billing Allocation'!B56</f>
        <v>0</v>
      </c>
      <c r="P56" s="254">
        <f>+'Report Line Item %'!O56*'Monthly Billing Allocation'!B56</f>
        <v>0</v>
      </c>
      <c r="Q56" s="272">
        <f t="shared" si="25"/>
        <v>16.608527407134563</v>
      </c>
      <c r="R56" s="229"/>
      <c r="S56" s="252">
        <f>+'Report Line Item %'!R56*'Monthly Billing Allocation'!B56</f>
        <v>0</v>
      </c>
      <c r="T56" s="253">
        <f>+'Report Line Item %'!S56*'Monthly Billing Allocation'!B56</f>
        <v>0</v>
      </c>
      <c r="U56" s="253">
        <f>+'Report Line Item %'!T56*'Monthly Billing Allocation'!B56</f>
        <v>17.453689078647155</v>
      </c>
      <c r="V56" s="253">
        <f>+'Report Line Item %'!U56*'Monthly Billing Allocation'!B56</f>
        <v>0</v>
      </c>
      <c r="W56" s="253">
        <f>+'Report Line Item %'!V56*'Monthly Billing Allocation'!B56</f>
        <v>0</v>
      </c>
      <c r="X56" s="254">
        <f>+'Report Line Item %'!W56*'Monthly Billing Allocation'!B56</f>
        <v>0</v>
      </c>
      <c r="Y56" s="272">
        <f t="shared" si="27"/>
        <v>17.453689078647155</v>
      </c>
      <c r="AA56" s="222">
        <f t="shared" si="28"/>
        <v>93.587999999999994</v>
      </c>
      <c r="AB56" s="222">
        <f>+AA56-'Monthly Billing Allocation'!B56</f>
        <v>0</v>
      </c>
    </row>
    <row r="57" spans="1:28" x14ac:dyDescent="0.25">
      <c r="A57" s="255"/>
      <c r="B57" s="222"/>
    </row>
    <row r="58" spans="1:28" x14ac:dyDescent="0.25">
      <c r="A58" s="239"/>
    </row>
    <row r="59" spans="1:28" x14ac:dyDescent="0.25">
      <c r="A59" s="239"/>
    </row>
    <row r="60" spans="1:28" x14ac:dyDescent="0.25">
      <c r="A60" s="239"/>
    </row>
    <row r="61" spans="1:28" x14ac:dyDescent="0.25">
      <c r="A61" s="239"/>
    </row>
    <row r="62" spans="1:28" x14ac:dyDescent="0.25">
      <c r="A62" s="239"/>
    </row>
    <row r="63" spans="1:28" x14ac:dyDescent="0.25">
      <c r="A63" s="239"/>
    </row>
    <row r="64" spans="1:28" x14ac:dyDescent="0.25">
      <c r="A64" s="239"/>
    </row>
    <row r="65" spans="1:1" x14ac:dyDescent="0.25">
      <c r="A65" s="239"/>
    </row>
    <row r="66" spans="1:1" x14ac:dyDescent="0.25">
      <c r="A66" s="239"/>
    </row>
    <row r="67" spans="1:1" x14ac:dyDescent="0.25">
      <c r="A67" s="2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Assign Cost to Functions</vt:lpstr>
      <vt:lpstr>Report Operating Data</vt:lpstr>
      <vt:lpstr>Allocation Results</vt:lpstr>
      <vt:lpstr>Report Performance Outcomes</vt:lpstr>
      <vt:lpstr>Report by Object and Function</vt:lpstr>
      <vt:lpstr>Report Line Item %</vt:lpstr>
      <vt:lpstr>New Sheet</vt:lpstr>
      <vt:lpstr>Monthly Billing Allocation</vt:lpstr>
      <vt:lpstr>'Assign Cost to Functions'!Print_Area</vt:lpstr>
      <vt:lpstr>'Report Line Item %'!Print_Area</vt:lpstr>
      <vt:lpstr>'Report Operating Data'!Print_Area</vt:lpstr>
      <vt:lpstr>'Assign Cost to Functions'!Print_Titles</vt:lpstr>
      <vt:lpstr>'Report Line Item %'!Print_Titles</vt:lpstr>
      <vt:lpstr>'Report Operating Data'!Print_Titles</vt:lpstr>
    </vt:vector>
  </TitlesOfParts>
  <Company>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Edrington, Suzie</dc:creator>
  <cp:lastModifiedBy>Walk, Michael</cp:lastModifiedBy>
  <cp:lastPrinted>2017-03-17T19:13:07Z</cp:lastPrinted>
  <dcterms:created xsi:type="dcterms:W3CDTF">2015-06-30T14:01:45Z</dcterms:created>
  <dcterms:modified xsi:type="dcterms:W3CDTF">2017-08-22T22:18:14Z</dcterms:modified>
</cp:coreProperties>
</file>